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78.150\data\ОБЩИЕ СОБРАНИЯ ЧЛЕНОВ АССОЦИАЦИИ\ОС №18 заочное\"/>
    </mc:Choice>
  </mc:AlternateContent>
  <xr:revisionPtr revIDLastSave="0" documentId="13_ncr:1_{867CBBC4-D505-408D-9B6A-A5EF36C74789}" xr6:coauthVersionLast="47" xr6:coauthVersionMax="47" xr10:uidLastSave="{00000000-0000-0000-0000-000000000000}"/>
  <bookViews>
    <workbookView xWindow="1950" yWindow="600" windowWidth="14535" windowHeight="15600" xr2:uid="{D9191A21-2E5F-4350-BB2C-56F02974C932}"/>
  </bookViews>
  <sheets>
    <sheet name="Лист1" sheetId="1" r:id="rId1"/>
  </sheets>
  <externalReferences>
    <externalReference r:id="rId2"/>
    <externalReference r:id="rId3"/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8" i="1"/>
  <c r="C8" i="1"/>
  <c r="D7" i="1"/>
  <c r="D6" i="1"/>
  <c r="D48" i="1" l="1"/>
  <c r="D11" i="1"/>
</calcChain>
</file>

<file path=xl/sharedStrings.xml><?xml version="1.0" encoding="utf-8"?>
<sst xmlns="http://schemas.openxmlformats.org/spreadsheetml/2006/main" count="57" uniqueCount="57">
  <si>
    <t>Проект сметы административно-хозяйственных расходов и доходов Ассоциации "Строители Омска" на 2022 год</t>
  </si>
  <si>
    <t xml:space="preserve">№№ </t>
  </si>
  <si>
    <t>Наименование  статьи</t>
  </si>
  <si>
    <t>Значения показателей, тыс. руб.</t>
  </si>
  <si>
    <t xml:space="preserve">       </t>
  </si>
  <si>
    <t>Количество 347+ 9  прогноз вступления)</t>
  </si>
  <si>
    <t>Планируемое поступление средств</t>
  </si>
  <si>
    <t xml:space="preserve">Членские взносы </t>
  </si>
  <si>
    <t xml:space="preserve">Вступительные взносы </t>
  </si>
  <si>
    <t>Итого поступления</t>
  </si>
  <si>
    <t>Планируемое использование средств</t>
  </si>
  <si>
    <t>1а</t>
  </si>
  <si>
    <t>1б</t>
  </si>
  <si>
    <t>Страховые взносы и сборы от оплаты труда и прочих выплат</t>
  </si>
  <si>
    <t>Услуги специализированных и (или) экспертных организаций по содействию в осуществлении контроля за исполнением требований Ассоциации</t>
  </si>
  <si>
    <t>Аренда и содержание автомашины</t>
  </si>
  <si>
    <t xml:space="preserve"> Аренда и содержание помещения</t>
  </si>
  <si>
    <t>Представительские расходы</t>
  </si>
  <si>
    <t>Расходы на проведение Общих собраний, заседаний Президиума и производственных совещаний</t>
  </si>
  <si>
    <t>Почтовые расходы</t>
  </si>
  <si>
    <t>Услуги связи, интернет</t>
  </si>
  <si>
    <t>Командировочные  расходы</t>
  </si>
  <si>
    <t>11а</t>
  </si>
  <si>
    <t>Обслуживание бухгалтерских и информационных программ</t>
  </si>
  <si>
    <t>11б</t>
  </si>
  <si>
    <t>Модернизация и содержание сайта</t>
  </si>
  <si>
    <t xml:space="preserve"> Канцелярские товары</t>
  </si>
  <si>
    <t>Расходные материалы и ТО техники</t>
  </si>
  <si>
    <t>Услуги банка</t>
  </si>
  <si>
    <t>Приобретение основных средств и хозяйственного инвентаря</t>
  </si>
  <si>
    <t>Приобретение компьютерных программ</t>
  </si>
  <si>
    <t>Расходы на мероприятия по охране труда и технике безопасности, аттестация рабочих мест</t>
  </si>
  <si>
    <t>Расходы, связанные  с деятельностью Президиума</t>
  </si>
  <si>
    <t>Ремонт основных средств и хоз. инвентаря</t>
  </si>
  <si>
    <t>Расходы по членству в Национальном объединении строителей</t>
  </si>
  <si>
    <t>Услуги на проведение обязательного аудита</t>
  </si>
  <si>
    <t>Приобретение и изготовление бланков, почетных грамот, кубка и прочей символики, визиток</t>
  </si>
  <si>
    <t>Нотариальные услуги</t>
  </si>
  <si>
    <t>Расходы на повышение квалификации и обмен опытом работы</t>
  </si>
  <si>
    <t>Консультационные услуги, расходы на разработку стандартов Ассоциации</t>
  </si>
  <si>
    <t>Расходы на коллективное страхование гражданской ответственности членов Ассоциации</t>
  </si>
  <si>
    <t>Расходы, связанные с участием в других организациях</t>
  </si>
  <si>
    <t>Непредвиденные расходы</t>
  </si>
  <si>
    <t>Налоги и сборы</t>
  </si>
  <si>
    <t>Госпошлина</t>
  </si>
  <si>
    <t>Другие расходы, не включенные в статьи расходов сметы.</t>
  </si>
  <si>
    <t>Резервный фонд  Ассоциации</t>
  </si>
  <si>
    <t>Итого расходов</t>
  </si>
  <si>
    <t>Превышение расходов над доходами (-превышение, +остаток)</t>
  </si>
  <si>
    <t>Оплата труда c РК и НДФЛ</t>
  </si>
  <si>
    <t>Расходы на информационное сопровождение деятельности А"СО"</t>
  </si>
  <si>
    <t>Оплата труда (привлеченные по договорам ГПХ, с ИП)</t>
  </si>
  <si>
    <t xml:space="preserve">Генеральный директор       </t>
  </si>
  <si>
    <t>О.Б. Козубович</t>
  </si>
  <si>
    <t>Переходящий остаток целевых поступлений</t>
  </si>
  <si>
    <t>Целевой взнос в фонд коллективного страхования</t>
  </si>
  <si>
    <t xml:space="preserve">Целевой внос на нужды  НОСТРОЙ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</si>
</sst>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₽_-;\-* #,##0\ _₽_-;_-* &quot;-&quot;??\ _₽_-;_-@_-"/>
    <numFmt numFmtId="165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ngsanaUPC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3" fontId="3" fillId="0" borderId="7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0" fontId="4" fillId="0" borderId="8" xfId="0" applyFont="1" applyBorder="1"/>
    <xf numFmtId="3" fontId="4" fillId="0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wrapText="1"/>
    </xf>
    <xf numFmtId="164" fontId="3" fillId="0" borderId="8" xfId="1" applyNumberFormat="1" applyFont="1" applyFill="1" applyBorder="1"/>
    <xf numFmtId="3" fontId="3" fillId="0" borderId="8" xfId="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/>
    <xf numFmtId="0" fontId="5" fillId="0" borderId="8" xfId="0" applyFont="1" applyBorder="1" applyAlignment="1">
      <alignment wrapText="1"/>
    </xf>
    <xf numFmtId="10" fontId="3" fillId="0" borderId="8" xfId="0" applyNumberFormat="1" applyFont="1" applyBorder="1"/>
    <xf numFmtId="0" fontId="5" fillId="0" borderId="8" xfId="0" applyFont="1" applyBorder="1" applyAlignment="1">
      <alignment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65" fontId="3" fillId="0" borderId="8" xfId="0" applyNumberFormat="1" applyFont="1" applyBorder="1"/>
    <xf numFmtId="0" fontId="6" fillId="0" borderId="8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3" fontId="3" fillId="0" borderId="8" xfId="0" applyNumberFormat="1" applyFont="1" applyBorder="1"/>
    <xf numFmtId="0" fontId="3" fillId="0" borderId="9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5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 wrapText="1"/>
    </xf>
    <xf numFmtId="3" fontId="4" fillId="0" borderId="6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52;&#1045;&#1058;&#1040;%202022\&#1050;&#1086;&#1087;&#1080;&#1103;%20&#1088;&#1072;&#1089;&#1095;&#1077;&#1090;%20&#1087;&#1072;&#1088;&#1072;&#1084;&#1077;&#1090;&#1088;&#1086;&#1074;%20&#1057;&#1084;&#1077;&#1090;&#1099;%20&#1057;&#1056;&#1054;%202022%20&#1075;&#1086;&#10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52;&#1045;&#1058;&#1040;%202022\&#1056;&#1072;&#1089;&#1095;&#1077;&#1090;%20&#1088;&#1072;&#1089;&#1093;&#1086;&#1076;&#1086;&#1074;%20&#1087;&#1086;%20&#1079;&#1072;&#1088;&#1072;&#1073;&#1086;&#1090;&#1085;&#1086;&#1081;%20&#1087;&#1083;&#1072;&#1090;&#1077;%2020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7;&#1052;&#1045;&#1058;&#1040;%202022\&#1057;&#1084;&#1077;&#1090;&#1072;%202022%20&#1040;%20&#1057;&#1054;%20&#1089;%20&#1088;&#1072;&#1089;&#1096;&#1080;&#1092;&#1088;&#1086;&#1074;&#1082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меты 2021"/>
    </sheetNames>
    <sheetDataSet>
      <sheetData sheetId="0" refreshError="1">
        <row r="19">
          <cell r="Q19">
            <v>16835280</v>
          </cell>
        </row>
        <row r="20">
          <cell r="Q20">
            <v>135000</v>
          </cell>
        </row>
        <row r="23">
          <cell r="Q23">
            <v>2380000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"/>
      <sheetName val=" 2017 кор"/>
      <sheetName val="2018"/>
      <sheetName val="2018 кор"/>
      <sheetName val="2021"/>
      <sheetName val="2022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5">
          <cell r="R25">
            <v>12699805.58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на 2021 год"/>
      <sheetName val="расшифровка сметы 2022"/>
      <sheetName val="для печати2022"/>
      <sheetName val="для печати 2022"/>
      <sheetName val="Сокр. вариант"/>
    </sheetNames>
    <sheetDataSet>
      <sheetData sheetId="0"/>
      <sheetData sheetId="1">
        <row r="7">
          <cell r="F7">
            <v>3835341.28516</v>
          </cell>
        </row>
        <row r="8">
          <cell r="F8">
            <v>216000</v>
          </cell>
        </row>
        <row r="9">
          <cell r="F9">
            <v>65232</v>
          </cell>
        </row>
        <row r="10">
          <cell r="F10">
            <v>200000</v>
          </cell>
        </row>
        <row r="12">
          <cell r="E12">
            <v>36000</v>
          </cell>
        </row>
        <row r="13">
          <cell r="E13">
            <v>204000</v>
          </cell>
        </row>
        <row r="14">
          <cell r="E14">
            <v>1365600</v>
          </cell>
        </row>
        <row r="15">
          <cell r="E15">
            <v>240000</v>
          </cell>
        </row>
        <row r="16">
          <cell r="E16">
            <v>372600</v>
          </cell>
        </row>
        <row r="17">
          <cell r="E17">
            <v>8400</v>
          </cell>
        </row>
        <row r="18">
          <cell r="E18">
            <v>96000</v>
          </cell>
        </row>
        <row r="19">
          <cell r="E19">
            <v>50000</v>
          </cell>
        </row>
        <row r="20">
          <cell r="E20">
            <v>60000</v>
          </cell>
        </row>
        <row r="21">
          <cell r="E21">
            <v>10950</v>
          </cell>
        </row>
        <row r="22">
          <cell r="E22">
            <v>120000</v>
          </cell>
        </row>
        <row r="23">
          <cell r="E23">
            <v>27000</v>
          </cell>
        </row>
        <row r="24">
          <cell r="E24">
            <v>10500</v>
          </cell>
        </row>
        <row r="25">
          <cell r="E25">
            <v>20000</v>
          </cell>
        </row>
        <row r="26">
          <cell r="E26">
            <v>24000</v>
          </cell>
        </row>
        <row r="27">
          <cell r="E27">
            <v>2100</v>
          </cell>
        </row>
        <row r="28">
          <cell r="E28">
            <v>21000</v>
          </cell>
        </row>
        <row r="29">
          <cell r="E29">
            <v>108000</v>
          </cell>
        </row>
        <row r="30">
          <cell r="E30">
            <v>72000</v>
          </cell>
        </row>
        <row r="31">
          <cell r="E31">
            <v>60000</v>
          </cell>
        </row>
        <row r="32">
          <cell r="E32">
            <v>6000</v>
          </cell>
        </row>
        <row r="33">
          <cell r="E33">
            <v>48000</v>
          </cell>
        </row>
        <row r="34">
          <cell r="E34">
            <v>12000</v>
          </cell>
        </row>
        <row r="35">
          <cell r="E35">
            <v>165600</v>
          </cell>
        </row>
        <row r="36">
          <cell r="E36">
            <v>203200</v>
          </cell>
        </row>
        <row r="37">
          <cell r="E37">
            <v>78400</v>
          </cell>
        </row>
        <row r="38">
          <cell r="E38">
            <v>300000</v>
          </cell>
        </row>
        <row r="39">
          <cell r="E39">
            <v>57000</v>
          </cell>
        </row>
        <row r="41">
          <cell r="E41">
            <v>9500</v>
          </cell>
        </row>
        <row r="42">
          <cell r="E42">
            <v>120000</v>
          </cell>
        </row>
        <row r="43">
          <cell r="E43">
            <v>180000</v>
          </cell>
        </row>
        <row r="44">
          <cell r="E44">
            <v>110000</v>
          </cell>
        </row>
        <row r="45">
          <cell r="E45">
            <v>450000</v>
          </cell>
        </row>
        <row r="46">
          <cell r="E46">
            <v>90000</v>
          </cell>
        </row>
        <row r="47">
          <cell r="E47">
            <v>350000</v>
          </cell>
        </row>
        <row r="48">
          <cell r="E48">
            <v>52500</v>
          </cell>
        </row>
        <row r="49">
          <cell r="E49">
            <v>76500</v>
          </cell>
        </row>
        <row r="50">
          <cell r="E50">
            <v>4500</v>
          </cell>
        </row>
        <row r="51">
          <cell r="E51">
            <v>2740</v>
          </cell>
        </row>
        <row r="52">
          <cell r="E52">
            <v>32000</v>
          </cell>
        </row>
        <row r="53">
          <cell r="E53">
            <v>3400</v>
          </cell>
        </row>
        <row r="54">
          <cell r="E54">
            <v>6000</v>
          </cell>
        </row>
        <row r="56">
          <cell r="E56">
            <v>140000</v>
          </cell>
        </row>
        <row r="57">
          <cell r="E57">
            <v>329069.08619999996</v>
          </cell>
        </row>
        <row r="58">
          <cell r="E58">
            <v>70000</v>
          </cell>
        </row>
        <row r="59">
          <cell r="E59">
            <v>25000</v>
          </cell>
        </row>
        <row r="60">
          <cell r="E60">
            <v>57000</v>
          </cell>
        </row>
        <row r="61">
          <cell r="E61">
            <v>205000</v>
          </cell>
        </row>
        <row r="63">
          <cell r="E63">
            <v>55097</v>
          </cell>
        </row>
        <row r="66">
          <cell r="E66">
            <v>80000</v>
          </cell>
        </row>
        <row r="67">
          <cell r="E67">
            <v>40000</v>
          </cell>
        </row>
        <row r="68">
          <cell r="E68">
            <v>70000</v>
          </cell>
        </row>
        <row r="69">
          <cell r="E69">
            <v>39000</v>
          </cell>
        </row>
        <row r="70">
          <cell r="E70">
            <v>126000</v>
          </cell>
        </row>
        <row r="71">
          <cell r="E71">
            <v>160000</v>
          </cell>
        </row>
        <row r="72">
          <cell r="E72">
            <v>75000</v>
          </cell>
        </row>
        <row r="73">
          <cell r="E73">
            <v>120000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17740</v>
          </cell>
        </row>
        <row r="77">
          <cell r="E77">
            <v>17000</v>
          </cell>
        </row>
        <row r="78">
          <cell r="E78">
            <v>40080</v>
          </cell>
        </row>
        <row r="81">
          <cell r="E81">
            <v>2496</v>
          </cell>
        </row>
        <row r="82">
          <cell r="E82">
            <v>5500</v>
          </cell>
        </row>
        <row r="83">
          <cell r="E83">
            <v>5520</v>
          </cell>
        </row>
        <row r="85">
          <cell r="E85">
            <v>32000</v>
          </cell>
        </row>
        <row r="86">
          <cell r="E86">
            <v>476000</v>
          </cell>
        </row>
        <row r="87">
          <cell r="E87">
            <v>240000</v>
          </cell>
        </row>
        <row r="88">
          <cell r="E88">
            <v>130000</v>
          </cell>
        </row>
        <row r="89">
          <cell r="E89">
            <v>36000</v>
          </cell>
        </row>
        <row r="90">
          <cell r="E90">
            <v>300000</v>
          </cell>
        </row>
        <row r="91">
          <cell r="E91">
            <v>120000</v>
          </cell>
        </row>
        <row r="93">
          <cell r="E93">
            <v>80000</v>
          </cell>
        </row>
        <row r="94">
          <cell r="E94">
            <v>97000</v>
          </cell>
        </row>
        <row r="95">
          <cell r="E95">
            <v>13000</v>
          </cell>
        </row>
        <row r="96">
          <cell r="E96">
            <v>3240</v>
          </cell>
        </row>
        <row r="97">
          <cell r="E97">
            <v>10000</v>
          </cell>
        </row>
        <row r="98">
          <cell r="E98">
            <v>8000</v>
          </cell>
        </row>
        <row r="99">
          <cell r="E99">
            <v>42000</v>
          </cell>
        </row>
        <row r="100">
          <cell r="E100">
            <v>589900</v>
          </cell>
        </row>
        <row r="101">
          <cell r="E101">
            <v>591600</v>
          </cell>
        </row>
        <row r="102">
          <cell r="E102">
            <v>596700</v>
          </cell>
        </row>
        <row r="103">
          <cell r="E103">
            <v>601800</v>
          </cell>
        </row>
        <row r="105">
          <cell r="E105">
            <v>0</v>
          </cell>
        </row>
        <row r="106">
          <cell r="E106">
            <v>200000</v>
          </cell>
        </row>
        <row r="107">
          <cell r="E107">
            <v>250000</v>
          </cell>
        </row>
        <row r="108">
          <cell r="F108">
            <v>63900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3883-DACF-4572-83F8-BBD1ADB7767B}">
  <dimension ref="A1:D51"/>
  <sheetViews>
    <sheetView tabSelected="1" workbookViewId="0">
      <selection activeCell="B6" sqref="B6"/>
    </sheetView>
  </sheetViews>
  <sheetFormatPr defaultRowHeight="15.95" customHeight="1" x14ac:dyDescent="0.25"/>
  <cols>
    <col min="1" max="1" width="6.28515625" customWidth="1"/>
    <col min="2" max="2" width="67.28515625" customWidth="1"/>
    <col min="3" max="3" width="11.5703125" customWidth="1"/>
    <col min="4" max="4" width="17.140625" customWidth="1"/>
    <col min="5" max="5" width="7.140625" customWidth="1"/>
  </cols>
  <sheetData>
    <row r="1" spans="1:4" ht="45.75" customHeight="1" thickBot="1" x14ac:dyDescent="0.3">
      <c r="A1" s="29" t="s">
        <v>0</v>
      </c>
      <c r="B1" s="29"/>
      <c r="C1" s="29"/>
      <c r="D1" s="29"/>
    </row>
    <row r="2" spans="1:4" ht="15.95" customHeight="1" x14ac:dyDescent="0.25">
      <c r="A2" s="30" t="s">
        <v>1</v>
      </c>
      <c r="B2" s="32" t="s">
        <v>2</v>
      </c>
      <c r="C2" s="34"/>
      <c r="D2" s="36" t="s">
        <v>3</v>
      </c>
    </row>
    <row r="3" spans="1:4" ht="36.75" customHeight="1" thickBot="1" x14ac:dyDescent="0.3">
      <c r="A3" s="31"/>
      <c r="B3" s="33"/>
      <c r="C3" s="35"/>
      <c r="D3" s="37"/>
    </row>
    <row r="4" spans="1:4" ht="15.95" customHeight="1" x14ac:dyDescent="0.25">
      <c r="A4" s="1" t="s">
        <v>4</v>
      </c>
      <c r="B4" s="2" t="s">
        <v>5</v>
      </c>
      <c r="C4" s="1">
        <v>356</v>
      </c>
      <c r="D4" s="3">
        <v>9</v>
      </c>
    </row>
    <row r="5" spans="1:4" ht="15.95" customHeight="1" x14ac:dyDescent="0.25">
      <c r="A5" s="4"/>
      <c r="B5" s="5" t="s">
        <v>6</v>
      </c>
      <c r="C5" s="6"/>
      <c r="D5" s="7"/>
    </row>
    <row r="6" spans="1:4" ht="15.95" customHeight="1" x14ac:dyDescent="0.25">
      <c r="A6" s="4">
        <v>1</v>
      </c>
      <c r="B6" s="8" t="s">
        <v>7</v>
      </c>
      <c r="C6" s="9"/>
      <c r="D6" s="10">
        <f>'[1]Расчет сметы 2021'!$Q$19/1000</f>
        <v>16835.28</v>
      </c>
    </row>
    <row r="7" spans="1:4" ht="15.95" customHeight="1" x14ac:dyDescent="0.25">
      <c r="A7" s="4">
        <v>2</v>
      </c>
      <c r="B7" s="8" t="s">
        <v>8</v>
      </c>
      <c r="C7" s="9">
        <v>15000</v>
      </c>
      <c r="D7" s="10">
        <f>'[1]Расчет сметы 2021'!$Q$20/1000</f>
        <v>135</v>
      </c>
    </row>
    <row r="8" spans="1:4" ht="15.95" customHeight="1" x14ac:dyDescent="0.25">
      <c r="A8" s="4">
        <v>3</v>
      </c>
      <c r="B8" s="8" t="s">
        <v>56</v>
      </c>
      <c r="C8" s="9">
        <f>1700*4</f>
        <v>6800</v>
      </c>
      <c r="D8" s="10">
        <f>'[1]Расчет сметы 2021'!$Q$23/1000</f>
        <v>2380</v>
      </c>
    </row>
    <row r="9" spans="1:4" ht="15.95" customHeight="1" x14ac:dyDescent="0.25">
      <c r="A9" s="4">
        <v>5</v>
      </c>
      <c r="B9" s="11" t="s">
        <v>55</v>
      </c>
      <c r="C9" s="9"/>
      <c r="D9" s="10">
        <f>9*7100/1000+701</f>
        <v>764.9</v>
      </c>
    </row>
    <row r="10" spans="1:4" ht="15.95" customHeight="1" x14ac:dyDescent="0.25">
      <c r="A10" s="4">
        <v>6</v>
      </c>
      <c r="B10" s="12" t="s">
        <v>54</v>
      </c>
      <c r="C10" s="13"/>
      <c r="D10" s="10">
        <v>12000</v>
      </c>
    </row>
    <row r="11" spans="1:4" ht="15.95" customHeight="1" x14ac:dyDescent="0.25">
      <c r="A11" s="4"/>
      <c r="B11" s="5" t="s">
        <v>9</v>
      </c>
      <c r="C11" s="6"/>
      <c r="D11" s="7">
        <f>SUM(D6:D10)</f>
        <v>32115.18</v>
      </c>
    </row>
    <row r="12" spans="1:4" ht="15.95" customHeight="1" x14ac:dyDescent="0.25">
      <c r="A12" s="4"/>
      <c r="B12" s="5" t="s">
        <v>10</v>
      </c>
      <c r="C12" s="6"/>
      <c r="D12" s="7"/>
    </row>
    <row r="13" spans="1:4" ht="15.95" customHeight="1" x14ac:dyDescent="0.25">
      <c r="A13" s="4" t="s">
        <v>11</v>
      </c>
      <c r="B13" s="14" t="s">
        <v>49</v>
      </c>
      <c r="C13" s="13"/>
      <c r="D13" s="10">
        <f>'[2]2022'!$R$25/1000</f>
        <v>12699.80558</v>
      </c>
    </row>
    <row r="14" spans="1:4" ht="16.5" customHeight="1" x14ac:dyDescent="0.25">
      <c r="A14" s="4" t="s">
        <v>12</v>
      </c>
      <c r="B14" s="14" t="s">
        <v>51</v>
      </c>
      <c r="C14" s="15"/>
      <c r="D14" s="10">
        <f>('[3]расшифровка сметы 2022'!F8+'[3]расшифровка сметы 2022'!F9)/1000</f>
        <v>281.23200000000003</v>
      </c>
    </row>
    <row r="15" spans="1:4" ht="16.5" customHeight="1" x14ac:dyDescent="0.25">
      <c r="A15" s="4">
        <v>2</v>
      </c>
      <c r="B15" s="14" t="s">
        <v>13</v>
      </c>
      <c r="C15" s="13"/>
      <c r="D15" s="10">
        <f>'[3]расшифровка сметы 2022'!F7/1000</f>
        <v>3835.3412851600001</v>
      </c>
    </row>
    <row r="16" spans="1:4" ht="31.5" customHeight="1" x14ac:dyDescent="0.25">
      <c r="A16" s="4">
        <v>3</v>
      </c>
      <c r="B16" s="14" t="s">
        <v>14</v>
      </c>
      <c r="C16" s="13"/>
      <c r="D16" s="10">
        <f>'[3]расшифровка сметы 2022'!F10/1000</f>
        <v>200</v>
      </c>
    </row>
    <row r="17" spans="1:4" ht="15.95" customHeight="1" x14ac:dyDescent="0.25">
      <c r="A17" s="4">
        <v>4</v>
      </c>
      <c r="B17" s="14" t="s">
        <v>15</v>
      </c>
      <c r="C17" s="13"/>
      <c r="D17" s="10">
        <f>('[3]расшифровка сметы 2022'!E12+'[3]расшифровка сметы 2022'!E13)/1000</f>
        <v>240</v>
      </c>
    </row>
    <row r="18" spans="1:4" ht="15.95" customHeight="1" x14ac:dyDescent="0.25">
      <c r="A18" s="4">
        <v>5</v>
      </c>
      <c r="B18" s="16" t="s">
        <v>16</v>
      </c>
      <c r="C18" s="13"/>
      <c r="D18" s="10">
        <f>('[3]расшифровка сметы 2022'!E14+'[3]расшифровка сметы 2022'!E15+'[3]расшифровка сметы 2022'!E16+'[3]расшифровка сметы 2022'!E17+'[3]расшифровка сметы 2022'!E18+'[3]расшифровка сметы 2022'!E19+'[3]расшифровка сметы 2022'!E21+'[3]расшифровка сметы 2022'!E20)/1000</f>
        <v>2203.5500000000002</v>
      </c>
    </row>
    <row r="19" spans="1:4" ht="15.95" customHeight="1" x14ac:dyDescent="0.25">
      <c r="A19" s="4">
        <v>6</v>
      </c>
      <c r="B19" s="16" t="s">
        <v>17</v>
      </c>
      <c r="C19" s="13"/>
      <c r="D19" s="10">
        <f>'[3]расшифровка сметы 2022'!E22/1000</f>
        <v>120</v>
      </c>
    </row>
    <row r="20" spans="1:4" ht="31.5" customHeight="1" x14ac:dyDescent="0.25">
      <c r="A20" s="4">
        <v>7</v>
      </c>
      <c r="B20" s="14" t="s">
        <v>18</v>
      </c>
      <c r="C20" s="13"/>
      <c r="D20" s="10">
        <f>('[3]расшифровка сметы 2022'!E23+'[3]расшифровка сметы 2022'!E24+'[3]расшифровка сметы 2022'!E25)/1000+'[3]расшифровка сметы 2022'!E26/1000</f>
        <v>81.5</v>
      </c>
    </row>
    <row r="21" spans="1:4" ht="15.95" customHeight="1" x14ac:dyDescent="0.25">
      <c r="A21" s="4">
        <v>8</v>
      </c>
      <c r="B21" s="14" t="s">
        <v>19</v>
      </c>
      <c r="C21" s="13"/>
      <c r="D21" s="10">
        <f>('[3]расшифровка сметы 2022'!E27+'[3]расшифровка сметы 2022'!E28+'[3]расшифровка сметы 2022'!E29)/1000</f>
        <v>131.1</v>
      </c>
    </row>
    <row r="22" spans="1:4" ht="15.95" customHeight="1" x14ac:dyDescent="0.25">
      <c r="A22" s="4">
        <v>9</v>
      </c>
      <c r="B22" s="14" t="s">
        <v>20</v>
      </c>
      <c r="C22" s="13"/>
      <c r="D22" s="10">
        <f>'[3]расшифровка сметы 2022'!E30/1000+'[3]расшифровка сметы 2022'!E31/1000+'[3]расшифровка сметы 2022'!E32/1000+'[3]расшифровка сметы 2022'!E33/1000+'[3]расшифровка сметы 2022'!E34/1000</f>
        <v>198</v>
      </c>
    </row>
    <row r="23" spans="1:4" ht="15.95" customHeight="1" x14ac:dyDescent="0.25">
      <c r="A23" s="4">
        <v>10</v>
      </c>
      <c r="B23" s="14" t="s">
        <v>21</v>
      </c>
      <c r="C23" s="8"/>
      <c r="D23" s="17">
        <f>('[3]расшифровка сметы 2022'!E35+'[3]расшифровка сметы 2022'!E36+'[3]расшифровка сметы 2022'!E37+'[3]расшифровка сметы 2022'!E38)/1000</f>
        <v>747.2</v>
      </c>
    </row>
    <row r="24" spans="1:4" ht="18.75" customHeight="1" x14ac:dyDescent="0.25">
      <c r="A24" s="4" t="s">
        <v>22</v>
      </c>
      <c r="B24" s="18" t="s">
        <v>23</v>
      </c>
      <c r="C24" s="8"/>
      <c r="D24" s="17">
        <f>('[3]расшифровка сметы 2022'!E39+'[3]расшифровка сметы 2022'!E41+'[3]расшифровка сметы 2022'!E42+'[3]расшифровка сметы 2022'!E43+'[3]расшифровка сметы 2022'!E44)/1000</f>
        <v>476.5</v>
      </c>
    </row>
    <row r="25" spans="1:4" ht="15.95" customHeight="1" x14ac:dyDescent="0.25">
      <c r="A25" s="4" t="s">
        <v>24</v>
      </c>
      <c r="B25" s="18" t="s">
        <v>25</v>
      </c>
      <c r="C25" s="8"/>
      <c r="D25" s="17">
        <f>('[3]расшифровка сметы 2022'!E45+'[3]расшифровка сметы 2022'!E46+'[3]расшифровка сметы 2022'!E47)/1000</f>
        <v>890</v>
      </c>
    </row>
    <row r="26" spans="1:4" ht="15.95" customHeight="1" x14ac:dyDescent="0.25">
      <c r="A26" s="4">
        <v>12</v>
      </c>
      <c r="B26" s="14" t="s">
        <v>26</v>
      </c>
      <c r="C26" s="8"/>
      <c r="D26" s="17">
        <f>('[3]расшифровка сметы 2022'!E48+'[3]расшифровка сметы 2022'!E49+'[3]расшифровка сметы 2022'!E50+'[3]расшифровка сметы 2022'!E51+'[3]расшифровка сметы 2022'!E52+'[3]расшифровка сметы 2022'!E53+'[3]расшифровка сметы 2022'!E54+'[3]расшифровка сметы 2022'!E55)/1000</f>
        <v>177.64</v>
      </c>
    </row>
    <row r="27" spans="1:4" ht="15.95" customHeight="1" x14ac:dyDescent="0.25">
      <c r="A27" s="4">
        <v>13</v>
      </c>
      <c r="B27" s="14" t="s">
        <v>27</v>
      </c>
      <c r="C27" s="8"/>
      <c r="D27" s="17">
        <f>('[3]расшифровка сметы 2022'!E58+'[3]расшифровка сметы 2022'!E59)/1000</f>
        <v>95</v>
      </c>
    </row>
    <row r="28" spans="1:4" ht="15.95" customHeight="1" x14ac:dyDescent="0.25">
      <c r="A28" s="4">
        <v>14</v>
      </c>
      <c r="B28" s="14" t="s">
        <v>28</v>
      </c>
      <c r="C28" s="19"/>
      <c r="D28" s="10">
        <f>'[3]расшифровка сметы 2022'!E60/1000</f>
        <v>57</v>
      </c>
    </row>
    <row r="29" spans="1:4" ht="15.75" customHeight="1" x14ac:dyDescent="0.25">
      <c r="A29" s="4">
        <v>15</v>
      </c>
      <c r="B29" s="14" t="s">
        <v>29</v>
      </c>
      <c r="C29" s="13"/>
      <c r="D29" s="10">
        <f>('[3]расшифровка сметы 2022'!E61+'[3]расшифровка сметы 2022'!E62+'[3]расшифровка сметы 2022'!E63+'[3]расшифровка сметы 2022'!E64)/1000</f>
        <v>260.09699999999998</v>
      </c>
    </row>
    <row r="30" spans="1:4" ht="18" customHeight="1" x14ac:dyDescent="0.25">
      <c r="A30" s="4">
        <v>16</v>
      </c>
      <c r="B30" s="14" t="s">
        <v>50</v>
      </c>
      <c r="C30" s="13"/>
      <c r="D30" s="10">
        <f>('[3]расшифровка сметы 2022'!E66+'[3]расшифровка сметы 2022'!E67+'[3]расшифровка сметы 2022'!E68+'[3]расшифровка сметы 2022'!E69+'[3]расшифровка сметы 2022'!E70+'[3]расшифровка сметы 2022'!E71)/1000</f>
        <v>515</v>
      </c>
    </row>
    <row r="31" spans="1:4" ht="15.95" customHeight="1" x14ac:dyDescent="0.25">
      <c r="A31" s="4">
        <v>17</v>
      </c>
      <c r="B31" s="20" t="s">
        <v>30</v>
      </c>
      <c r="C31" s="13"/>
      <c r="D31" s="10">
        <f>'[3]расшифровка сметы 2022'!E76/1000</f>
        <v>17.739999999999998</v>
      </c>
    </row>
    <row r="32" spans="1:4" ht="15.95" customHeight="1" x14ac:dyDescent="0.25">
      <c r="A32" s="4">
        <v>18</v>
      </c>
      <c r="B32" s="14" t="s">
        <v>31</v>
      </c>
      <c r="C32" s="13"/>
      <c r="D32" s="10">
        <f>('[3]расшифровка сметы 2022'!E78+'[3]расшифровка сметы 2022'!E79+'[3]расшифровка сметы 2022'!E80+'[3]расшифровка сметы 2022'!E81+'[3]расшифровка сметы 2022'!E82+'[3]расшифровка сметы 2022'!E83+'[3]расшифровка сметы 2022'!E84+'[3]расшифровка сметы 2022'!E85)/1000</f>
        <v>85.596000000000004</v>
      </c>
    </row>
    <row r="33" spans="1:4" ht="15.95" customHeight="1" x14ac:dyDescent="0.25">
      <c r="A33" s="4">
        <v>19</v>
      </c>
      <c r="B33" s="16" t="s">
        <v>32</v>
      </c>
      <c r="C33" s="13"/>
      <c r="D33" s="10">
        <f>('[3]расшифровка сметы 2022'!E86+'[3]расшифровка сметы 2022'!E87+'[3]расшифровка сметы 2022'!E88+'[3]расшифровка сметы 2022'!E89+'[3]расшифровка сметы 2022'!E90)/1000</f>
        <v>1182</v>
      </c>
    </row>
    <row r="34" spans="1:4" ht="15.95" customHeight="1" x14ac:dyDescent="0.25">
      <c r="A34" s="4">
        <v>20</v>
      </c>
      <c r="B34" s="14" t="s">
        <v>33</v>
      </c>
      <c r="C34" s="13"/>
      <c r="D34" s="10">
        <f>'[3]расшифровка сметы 2022'!E91/1000</f>
        <v>120</v>
      </c>
    </row>
    <row r="35" spans="1:4" ht="18.75" customHeight="1" x14ac:dyDescent="0.25">
      <c r="A35" s="4">
        <v>21</v>
      </c>
      <c r="B35" s="14" t="s">
        <v>34</v>
      </c>
      <c r="C35" s="13"/>
      <c r="D35" s="10">
        <f>('[3]расшифровка сметы 2022'!E100+'[3]расшифровка сметы 2022'!E101+'[3]расшифровка сметы 2022'!E102+'[3]расшифровка сметы 2022'!E103)/1000</f>
        <v>2380</v>
      </c>
    </row>
    <row r="36" spans="1:4" ht="15.95" customHeight="1" x14ac:dyDescent="0.25">
      <c r="A36" s="4">
        <v>22</v>
      </c>
      <c r="B36" s="14" t="s">
        <v>35</v>
      </c>
      <c r="C36" s="13"/>
      <c r="D36" s="10">
        <f>('[3]расшифровка сметы 2022'!E94)/1000</f>
        <v>97</v>
      </c>
    </row>
    <row r="37" spans="1:4" ht="32.25" customHeight="1" x14ac:dyDescent="0.25">
      <c r="A37" s="4">
        <v>23</v>
      </c>
      <c r="B37" s="16" t="s">
        <v>36</v>
      </c>
      <c r="C37" s="21"/>
      <c r="D37" s="17">
        <f>('[3]расшифровка сметы 2022'!E95+'[3]расшифровка сметы 2022'!E96+'[3]расшифровка сметы 2022'!E97+'[3]расшифровка сметы 2022'!E98+'[3]расшифровка сметы 2022'!E99)/1000</f>
        <v>76.239999999999995</v>
      </c>
    </row>
    <row r="38" spans="1:4" ht="15.95" customHeight="1" x14ac:dyDescent="0.25">
      <c r="A38" s="4">
        <v>24</v>
      </c>
      <c r="B38" s="14" t="s">
        <v>37</v>
      </c>
      <c r="C38" s="13"/>
      <c r="D38" s="10">
        <f>'[3]расшифровка сметы 2022'!E77/1000</f>
        <v>17</v>
      </c>
    </row>
    <row r="39" spans="1:4" ht="15.95" customHeight="1" x14ac:dyDescent="0.25">
      <c r="A39" s="4">
        <v>25</v>
      </c>
      <c r="B39" s="14" t="s">
        <v>38</v>
      </c>
      <c r="C39" s="13"/>
      <c r="D39" s="10">
        <f>('[3]расшифровка сметы 2022'!E72+'[3]расшифровка сметы 2022'!E73+'[3]расшифровка сметы 2022'!E74+'[3]расшифровка сметы 2022'!E75)/1000</f>
        <v>195</v>
      </c>
    </row>
    <row r="40" spans="1:4" ht="33" customHeight="1" x14ac:dyDescent="0.25">
      <c r="A40" s="4">
        <v>26</v>
      </c>
      <c r="B40" s="14" t="s">
        <v>39</v>
      </c>
      <c r="C40" s="9"/>
      <c r="D40" s="10">
        <f>('[3]расшифровка сметы 2022'!E92+'[3]расшифровка сметы 2022'!E93)/1000</f>
        <v>80</v>
      </c>
    </row>
    <row r="41" spans="1:4" ht="15.95" customHeight="1" x14ac:dyDescent="0.25">
      <c r="A41" s="4">
        <v>27</v>
      </c>
      <c r="B41" s="22" t="s">
        <v>40</v>
      </c>
      <c r="C41" s="9"/>
      <c r="D41" s="10">
        <f>'[3]расшифровка сметы 2022'!F108/1000</f>
        <v>63.9</v>
      </c>
    </row>
    <row r="42" spans="1:4" ht="15.95" customHeight="1" x14ac:dyDescent="0.25">
      <c r="A42" s="4">
        <v>28</v>
      </c>
      <c r="B42" s="14" t="s">
        <v>41</v>
      </c>
      <c r="C42" s="9"/>
      <c r="D42" s="10">
        <f>'[3]расшифровка сметы 2022'!E105</f>
        <v>0</v>
      </c>
    </row>
    <row r="43" spans="1:4" ht="15.95" customHeight="1" x14ac:dyDescent="0.25">
      <c r="A43" s="4">
        <v>29</v>
      </c>
      <c r="B43" s="14" t="s">
        <v>42</v>
      </c>
      <c r="C43" s="9"/>
      <c r="D43" s="10">
        <f>('[3]расшифровка сметы 2022'!E107)/1000</f>
        <v>250</v>
      </c>
    </row>
    <row r="44" spans="1:4" ht="15.95" customHeight="1" x14ac:dyDescent="0.25">
      <c r="A44" s="4">
        <v>30</v>
      </c>
      <c r="B44" s="8" t="s">
        <v>43</v>
      </c>
      <c r="C44" s="23"/>
      <c r="D44" s="10">
        <f>'[3]расшифровка сметы 2022'!E57/1000</f>
        <v>329.06908619999996</v>
      </c>
    </row>
    <row r="45" spans="1:4" ht="15.95" customHeight="1" x14ac:dyDescent="0.25">
      <c r="A45" s="4">
        <v>31</v>
      </c>
      <c r="B45" s="24" t="s">
        <v>44</v>
      </c>
      <c r="C45" s="23"/>
      <c r="D45" s="10">
        <f>'[3]расшифровка сметы 2022'!E56/1000</f>
        <v>140</v>
      </c>
    </row>
    <row r="46" spans="1:4" ht="15.95" customHeight="1" x14ac:dyDescent="0.25">
      <c r="A46" s="4">
        <v>32</v>
      </c>
      <c r="B46" s="25" t="s">
        <v>45</v>
      </c>
      <c r="C46" s="13"/>
      <c r="D46" s="10">
        <f>'[3]расшифровка сметы 2022'!E106/1000</f>
        <v>200</v>
      </c>
    </row>
    <row r="47" spans="1:4" ht="15.95" customHeight="1" x14ac:dyDescent="0.25">
      <c r="A47" s="4">
        <v>33</v>
      </c>
      <c r="B47" s="26" t="s">
        <v>46</v>
      </c>
      <c r="C47" s="13"/>
      <c r="D47" s="10">
        <v>3672</v>
      </c>
    </row>
    <row r="48" spans="1:4" ht="15.95" customHeight="1" x14ac:dyDescent="0.25">
      <c r="A48" s="4"/>
      <c r="B48" s="27" t="s">
        <v>47</v>
      </c>
      <c r="C48" s="6"/>
      <c r="D48" s="7">
        <f>SUM(D13:D47)</f>
        <v>32114.510951360007</v>
      </c>
    </row>
    <row r="49" spans="1:4" ht="15.95" customHeight="1" x14ac:dyDescent="0.25">
      <c r="A49" s="4"/>
      <c r="B49" s="28" t="s">
        <v>48</v>
      </c>
      <c r="C49" s="13"/>
      <c r="D49" s="10">
        <v>0</v>
      </c>
    </row>
    <row r="51" spans="1:4" ht="15.95" customHeight="1" x14ac:dyDescent="0.25">
      <c r="B51" t="s">
        <v>52</v>
      </c>
      <c r="C51" t="s">
        <v>53</v>
      </c>
    </row>
  </sheetData>
  <mergeCells count="5">
    <mergeCell ref="A1:D1"/>
    <mergeCell ref="A2:A3"/>
    <mergeCell ref="B2:B3"/>
    <mergeCell ref="C2:C3"/>
    <mergeCell ref="D2:D3"/>
  </mergeCells>
  <pageMargins left="0.70866141732283472" right="0.27559055118110237" top="0.27559055118110237" bottom="0.27559055118110237" header="0.15748031496062992" footer="0.15748031496062992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2021-11-26T08:08:18Z</cp:lastPrinted>
  <dcterms:created xsi:type="dcterms:W3CDTF">2021-11-15T06:38:05Z</dcterms:created>
  <dcterms:modified xsi:type="dcterms:W3CDTF">2021-11-29T06:13:21Z</dcterms:modified>
</cp:coreProperties>
</file>