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Собрание 2020 16.04\"/>
    </mc:Choice>
  </mc:AlternateContent>
  <xr:revisionPtr revIDLastSave="0" documentId="13_ncr:1_{0E2F07A0-DABC-4E09-93A4-63793CA5AB20}" xr6:coauthVersionLast="45" xr6:coauthVersionMax="45" xr10:uidLastSave="{00000000-0000-0000-0000-000000000000}"/>
  <bookViews>
    <workbookView xWindow="-120" yWindow="-120" windowWidth="57840" windowHeight="15990" xr2:uid="{6A8E08E1-A1A8-40E2-B386-B926182BBEEB}"/>
  </bookViews>
  <sheets>
    <sheet name="Лист1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1" i="1" l="1"/>
  <c r="C49" i="1"/>
  <c r="C48" i="1"/>
  <c r="C47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8" i="1"/>
  <c r="B28" i="1"/>
  <c r="C27" i="1"/>
  <c r="C26" i="1"/>
  <c r="C25" i="1"/>
  <c r="C24" i="1"/>
  <c r="C22" i="1"/>
  <c r="C21" i="1"/>
  <c r="C20" i="1"/>
  <c r="C19" i="1"/>
  <c r="C18" i="1"/>
  <c r="C17" i="1"/>
  <c r="C16" i="1"/>
  <c r="C51" i="1" s="1"/>
  <c r="C13" i="1"/>
  <c r="D12" i="1"/>
  <c r="C10" i="1"/>
  <c r="D9" i="1"/>
  <c r="C9" i="1"/>
  <c r="C8" i="1"/>
  <c r="D7" i="1"/>
  <c r="C7" i="1"/>
  <c r="C14" i="1" l="1"/>
  <c r="C52" i="1" s="1"/>
  <c r="D14" i="1"/>
  <c r="D52" i="1" s="1"/>
</calcChain>
</file>

<file path=xl/sharedStrings.xml><?xml version="1.0" encoding="utf-8"?>
<sst xmlns="http://schemas.openxmlformats.org/spreadsheetml/2006/main" count="62" uniqueCount="62">
  <si>
    <t xml:space="preserve">            Смета доходов и  расходов   Ассоциации "Строители Омска" на 2019 год</t>
  </si>
  <si>
    <t xml:space="preserve">№№ </t>
  </si>
  <si>
    <t>Наименование  статьи</t>
  </si>
  <si>
    <t>1.</t>
  </si>
  <si>
    <t>Целевые взносы на ведение уставной деятельности</t>
  </si>
  <si>
    <t xml:space="preserve">Членские взносы </t>
  </si>
  <si>
    <t>Вступительные взносы 65 членов  (15 тыс. руб.)</t>
  </si>
  <si>
    <t>Взнос на нужды  НОСТРОЙ  (5 тыс. руб.)</t>
  </si>
  <si>
    <t>Взнос на формирование имущества  ( 4 тыс. руб.)</t>
  </si>
  <si>
    <t>6.</t>
  </si>
  <si>
    <t>Прочие поступления: проценты по депозиту</t>
  </si>
  <si>
    <t xml:space="preserve"> - возврат госпошлины, средств по решению суда</t>
  </si>
  <si>
    <t>Переходящий остаток средств на начало года</t>
  </si>
  <si>
    <t>Итого  доходы</t>
  </si>
  <si>
    <t>Планируемое использование средств</t>
  </si>
  <si>
    <t>Оплата труда</t>
  </si>
  <si>
    <t>Оплата труда (привлеченные по договорам ГПХ, с ИП) согл. П.8.8. Положения о смете</t>
  </si>
  <si>
    <t>Страховые взносы и сборы от оплаты труда и прочих выплат</t>
  </si>
  <si>
    <t>Услуги специализированных и (или) экспертных организаций по содействию в осуществлении контроля за исполнением требований Ассоциации</t>
  </si>
  <si>
    <t>Аренда и содержание автомашины</t>
  </si>
  <si>
    <t xml:space="preserve"> Аренда и содержание помещения</t>
  </si>
  <si>
    <t>Представительские расходы</t>
  </si>
  <si>
    <t>Расходы на проведение Общих собраний, заседаний Президиума и производственных совещаний</t>
  </si>
  <si>
    <t>Почтовые расходы</t>
  </si>
  <si>
    <t xml:space="preserve">  </t>
  </si>
  <si>
    <t>Услуги связи, интернет</t>
  </si>
  <si>
    <t>Командировочные  расходы</t>
  </si>
  <si>
    <t>12а</t>
  </si>
  <si>
    <t>Обслуживание бухгалтерских и информационных программ и создание сайта</t>
  </si>
  <si>
    <t>12б</t>
  </si>
  <si>
    <t xml:space="preserve"> Канцелярские товары</t>
  </si>
  <si>
    <t>Расходные материалы и ТО техники</t>
  </si>
  <si>
    <t>Услуги банка</t>
  </si>
  <si>
    <t>Приобретение основных средств и хозяйственного инвентаря</t>
  </si>
  <si>
    <t>Информационное сопровождение деятельности Ассоциации</t>
  </si>
  <si>
    <t>Приобретение компьютерных программ</t>
  </si>
  <si>
    <t>Расходы на мероприятия по охране труда и технике безопасности, аттестация рабочих мест</t>
  </si>
  <si>
    <t>Расходы, связанные с деятельностью Президиума</t>
  </si>
  <si>
    <t>Ремонт основных средств и хоз. Инвентаря</t>
  </si>
  <si>
    <t>Расходы по членству в Национальном объединении строителей</t>
  </si>
  <si>
    <t>Услуги на проведение обязательного аудита</t>
  </si>
  <si>
    <t>Приобретение и изготовление бланков, почетных грамот, кубка и прочей символики, визиток</t>
  </si>
  <si>
    <t>Нотариальные услуги</t>
  </si>
  <si>
    <t>Расходы на повышение квалификации и обмен опытом работы</t>
  </si>
  <si>
    <t>Консультационные услуги, расходы на разработку стандартов Ассоциации</t>
  </si>
  <si>
    <t>Расходы, связанные с участием в других организациях</t>
  </si>
  <si>
    <t>Непредвиденные расходы</t>
  </si>
  <si>
    <t>29.а</t>
  </si>
  <si>
    <t>Непредвиденные расходы( подготовка  членов А"СО" по охране труда)</t>
  </si>
  <si>
    <t>Налоги и сборы</t>
  </si>
  <si>
    <t>Госпошлина</t>
  </si>
  <si>
    <t>Прочие расходы</t>
  </si>
  <si>
    <t>Резерв Ассоциации</t>
  </si>
  <si>
    <t>Итого расходов</t>
  </si>
  <si>
    <t>Превышение расходов над доходами (-превышение, +остаток)</t>
  </si>
  <si>
    <t>Генеральный директор</t>
  </si>
  <si>
    <t>О.Б.Козубович</t>
  </si>
  <si>
    <t>Поступление средств</t>
  </si>
  <si>
    <t>тыс. руб.</t>
  </si>
  <si>
    <t xml:space="preserve">Плановые значения показателей         </t>
  </si>
  <si>
    <t>Исполнениеи сметы</t>
  </si>
  <si>
    <t>План вступления ( кол-во организаций)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</si>
</sst>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₽_-;\-* #,##0\ _₽_-;_-* &quot;-&quot;??\ _₽_-;_-@_-"/>
  </numFmts>
  <fonts count="9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i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4" fillId="0" borderId="5" xfId="0" applyFont="1" applyBorder="1" applyAlignment="1">
      <alignment horizontal="left" wrapText="1"/>
    </xf>
    <xf numFmtId="0" fontId="4" fillId="0" borderId="5" xfId="0" applyFont="1" applyBorder="1" applyAlignment="1">
      <alignment wrapText="1"/>
    </xf>
    <xf numFmtId="164" fontId="3" fillId="0" borderId="0" xfId="0" applyNumberFormat="1" applyFont="1"/>
    <xf numFmtId="0" fontId="4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vertical="center" wrapText="1"/>
    </xf>
    <xf numFmtId="0" fontId="3" fillId="2" borderId="0" xfId="0" applyFont="1" applyFill="1"/>
    <xf numFmtId="0" fontId="7" fillId="0" borderId="5" xfId="0" applyFont="1" applyBorder="1" applyAlignment="1">
      <alignment horizontal="left" vertical="center" wrapText="1"/>
    </xf>
    <xf numFmtId="0" fontId="8" fillId="0" borderId="0" xfId="0" applyFont="1"/>
    <xf numFmtId="0" fontId="5" fillId="0" borderId="0" xfId="0" applyFont="1"/>
    <xf numFmtId="0" fontId="4" fillId="0" borderId="13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0" xfId="0" applyFont="1" applyAlignment="1">
      <alignment wrapText="1"/>
    </xf>
    <xf numFmtId="164" fontId="3" fillId="0" borderId="13" xfId="1" applyNumberFormat="1" applyFont="1" applyFill="1" applyBorder="1" applyAlignment="1">
      <alignment vertical="center"/>
    </xf>
    <xf numFmtId="164" fontId="3" fillId="0" borderId="13" xfId="1" applyNumberFormat="1" applyFont="1" applyFill="1" applyBorder="1" applyAlignment="1">
      <alignment vertical="center" wrapText="1"/>
    </xf>
    <xf numFmtId="164" fontId="3" fillId="0" borderId="0" xfId="1" applyNumberFormat="1" applyFont="1" applyBorder="1" applyAlignment="1"/>
    <xf numFmtId="164" fontId="3" fillId="0" borderId="0" xfId="1" applyNumberFormat="1" applyFont="1" applyBorder="1" applyAlignment="1">
      <alignment vertical="center"/>
    </xf>
    <xf numFmtId="0" fontId="0" fillId="0" borderId="0" xfId="0" applyAlignment="1"/>
    <xf numFmtId="164" fontId="3" fillId="0" borderId="0" xfId="0" applyNumberFormat="1" applyFont="1" applyAlignment="1"/>
    <xf numFmtId="164" fontId="3" fillId="0" borderId="11" xfId="1" applyNumberFormat="1" applyFont="1" applyFill="1" applyBorder="1" applyAlignment="1"/>
    <xf numFmtId="164" fontId="5" fillId="0" borderId="13" xfId="1" applyNumberFormat="1" applyFont="1" applyFill="1" applyBorder="1" applyAlignment="1"/>
    <xf numFmtId="164" fontId="3" fillId="0" borderId="13" xfId="1" applyNumberFormat="1" applyFont="1" applyFill="1" applyBorder="1" applyAlignment="1"/>
    <xf numFmtId="164" fontId="3" fillId="0" borderId="13" xfId="1" applyNumberFormat="1" applyFont="1" applyFill="1" applyBorder="1" applyAlignment="1">
      <alignment wrapText="1"/>
    </xf>
    <xf numFmtId="164" fontId="3" fillId="0" borderId="8" xfId="1" applyNumberFormat="1" applyFont="1" applyFill="1" applyBorder="1" applyAlignment="1"/>
    <xf numFmtId="164" fontId="3" fillId="0" borderId="0" xfId="1" applyNumberFormat="1" applyFont="1" applyFill="1" applyBorder="1" applyAlignment="1"/>
    <xf numFmtId="164" fontId="3" fillId="0" borderId="0" xfId="1" applyNumberFormat="1" applyFont="1" applyFill="1" applyAlignment="1"/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16" fontId="3" fillId="0" borderId="12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164" fontId="5" fillId="0" borderId="0" xfId="1" applyNumberFormat="1" applyFont="1" applyBorder="1" applyAlignment="1"/>
    <xf numFmtId="9" fontId="3" fillId="0" borderId="0" xfId="0" applyNumberFormat="1" applyFont="1" applyBorder="1"/>
    <xf numFmtId="0" fontId="0" fillId="0" borderId="0" xfId="0" applyBorder="1" applyAlignment="1"/>
    <xf numFmtId="0" fontId="0" fillId="0" borderId="0" xfId="0" applyBorder="1"/>
    <xf numFmtId="164" fontId="3" fillId="0" borderId="9" xfId="1" applyNumberFormat="1" applyFont="1" applyBorder="1" applyAlignment="1"/>
    <xf numFmtId="0" fontId="4" fillId="0" borderId="0" xfId="0" applyFont="1" applyBorder="1" applyAlignment="1">
      <alignment wrapText="1"/>
    </xf>
    <xf numFmtId="164" fontId="3" fillId="2" borderId="0" xfId="1" applyNumberFormat="1" applyFont="1" applyFill="1" applyBorder="1" applyAlignment="1"/>
    <xf numFmtId="164" fontId="3" fillId="0" borderId="0" xfId="1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wrapText="1"/>
    </xf>
    <xf numFmtId="164" fontId="5" fillId="0" borderId="8" xfId="1" applyNumberFormat="1" applyFont="1" applyFill="1" applyBorder="1" applyAlignment="1">
      <alignment wrapText="1"/>
    </xf>
    <xf numFmtId="164" fontId="5" fillId="0" borderId="2" xfId="1" applyNumberFormat="1" applyFont="1" applyFill="1" applyBorder="1" applyAlignment="1">
      <alignment horizontal="center" wrapText="1"/>
    </xf>
    <xf numFmtId="164" fontId="5" fillId="0" borderId="6" xfId="1" applyNumberFormat="1" applyFont="1" applyFill="1" applyBorder="1" applyAlignment="1">
      <alignment horizontal="center" wrapText="1"/>
    </xf>
    <xf numFmtId="164" fontId="3" fillId="0" borderId="14" xfId="1" applyNumberFormat="1" applyFont="1" applyFill="1" applyBorder="1" applyAlignment="1">
      <alignment vertical="center"/>
    </xf>
    <xf numFmtId="164" fontId="3" fillId="0" borderId="11" xfId="1" applyNumberFormat="1" applyFont="1" applyFill="1" applyBorder="1" applyAlignment="1">
      <alignment vertical="center"/>
    </xf>
    <xf numFmtId="164" fontId="5" fillId="0" borderId="5" xfId="1" applyNumberFormat="1" applyFont="1" applyFill="1" applyBorder="1" applyAlignment="1"/>
    <xf numFmtId="164" fontId="3" fillId="0" borderId="5" xfId="1" applyNumberFormat="1" applyFont="1" applyFill="1" applyBorder="1" applyAlignment="1"/>
    <xf numFmtId="164" fontId="3" fillId="0" borderId="5" xfId="1" applyNumberFormat="1" applyFont="1" applyFill="1" applyBorder="1" applyAlignment="1">
      <alignment wrapText="1"/>
    </xf>
    <xf numFmtId="164" fontId="3" fillId="0" borderId="5" xfId="1" applyNumberFormat="1" applyFont="1" applyFill="1" applyBorder="1" applyAlignment="1">
      <alignment vertical="center"/>
    </xf>
    <xf numFmtId="164" fontId="3" fillId="0" borderId="5" xfId="1" applyNumberFormat="1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0\&#1086;&#1073;&#1084;&#1077;&#1085;\&#1050;&#1051;&#1048;&#1052;%20&#1053;.&#1053;\&#1057;&#1052;&#1045;&#1058;&#1040;%202019\&#1088;&#1072;&#1089;&#1095;&#1077;&#1090;%20&#1087;&#1072;&#1088;&#1072;&#1084;&#1077;&#1090;&#1088;&#1086;&#1074;%20&#1057;&#1084;&#1077;&#1090;&#1099;%20&#1057;&#1056;&#1054;%202019%20&#1075;&#1086;&#10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78.150\data\&#1050;&#1051;&#1048;&#1052;%20&#1053;.&#1053;\&#1057;&#1052;&#1045;&#1058;&#1040;\2019\&#1057;&#1084;&#1077;&#1090;&#1072;%202019%20&#1040;%20&#1057;&#1054;%20&#1048;&#1057;&#1055;&#1054;&#1051;&#1053;&#1045;&#1053;&#1048;&#10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меты 2019"/>
    </sheetNames>
    <sheetDataSet>
      <sheetData sheetId="0" refreshError="1">
        <row r="58">
          <cell r="R58">
            <v>13482900</v>
          </cell>
        </row>
        <row r="59">
          <cell r="R59">
            <v>975000</v>
          </cell>
        </row>
        <row r="62">
          <cell r="R62">
            <v>1506250</v>
          </cell>
        </row>
        <row r="68">
          <cell r="R68">
            <v>260000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на 2019 год"/>
      <sheetName val="Расшифровка сметы"/>
      <sheetName val="СМЕТА ДЛЯ ПЕЧАТИ"/>
    </sheetNames>
    <sheetDataSet>
      <sheetData sheetId="0"/>
      <sheetData sheetId="1">
        <row r="5">
          <cell r="E5">
            <v>8743254.5</v>
          </cell>
        </row>
        <row r="7">
          <cell r="E7">
            <v>2640462.8589999997</v>
          </cell>
        </row>
        <row r="8">
          <cell r="G8">
            <v>162000</v>
          </cell>
        </row>
        <row r="10">
          <cell r="E10">
            <v>190000</v>
          </cell>
        </row>
        <row r="12">
          <cell r="E12">
            <v>10000</v>
          </cell>
        </row>
        <row r="13">
          <cell r="E13">
            <v>72000</v>
          </cell>
        </row>
        <row r="14">
          <cell r="E14">
            <v>1333620</v>
          </cell>
        </row>
        <row r="15">
          <cell r="E15">
            <v>180000</v>
          </cell>
        </row>
        <row r="17">
          <cell r="E17">
            <v>8400</v>
          </cell>
        </row>
        <row r="18">
          <cell r="E18">
            <v>96000</v>
          </cell>
        </row>
        <row r="19">
          <cell r="E19">
            <v>70000</v>
          </cell>
        </row>
        <row r="21">
          <cell r="E21">
            <v>70000</v>
          </cell>
        </row>
        <row r="26">
          <cell r="E26">
            <v>4800</v>
          </cell>
        </row>
        <row r="27">
          <cell r="E27">
            <v>12000</v>
          </cell>
        </row>
        <row r="28">
          <cell r="E28">
            <v>90000</v>
          </cell>
        </row>
        <row r="30">
          <cell r="E30">
            <v>36000</v>
          </cell>
        </row>
        <row r="31">
          <cell r="E31">
            <v>48000</v>
          </cell>
        </row>
        <row r="32">
          <cell r="E32">
            <v>4000</v>
          </cell>
        </row>
        <row r="33">
          <cell r="E33">
            <v>42000</v>
          </cell>
        </row>
        <row r="35">
          <cell r="E35">
            <v>95200</v>
          </cell>
        </row>
        <row r="36">
          <cell r="E36">
            <v>150000</v>
          </cell>
        </row>
        <row r="37">
          <cell r="E37">
            <v>62500</v>
          </cell>
        </row>
        <row r="38">
          <cell r="E38">
            <v>100000</v>
          </cell>
        </row>
        <row r="39">
          <cell r="E39">
            <v>52000</v>
          </cell>
        </row>
        <row r="40">
          <cell r="E40">
            <v>0</v>
          </cell>
        </row>
        <row r="41">
          <cell r="E41">
            <v>3200</v>
          </cell>
        </row>
        <row r="42">
          <cell r="E42">
            <v>30000</v>
          </cell>
        </row>
        <row r="43">
          <cell r="E43">
            <v>66600</v>
          </cell>
        </row>
        <row r="44">
          <cell r="E44">
            <v>110000</v>
          </cell>
        </row>
        <row r="45">
          <cell r="D45" t="str">
            <v>Создание информационной  программы для внутреннего учета  членов А "СО"</v>
          </cell>
          <cell r="E45">
            <v>198750</v>
          </cell>
        </row>
        <row r="57">
          <cell r="E57">
            <v>142936.69679999998</v>
          </cell>
        </row>
        <row r="58">
          <cell r="G58">
            <v>90000</v>
          </cell>
        </row>
        <row r="59">
          <cell r="E59">
            <v>107500</v>
          </cell>
        </row>
        <row r="60">
          <cell r="E60">
            <v>24000</v>
          </cell>
        </row>
        <row r="61">
          <cell r="E61">
            <v>42000</v>
          </cell>
        </row>
        <row r="62">
          <cell r="E62">
            <v>260000</v>
          </cell>
        </row>
        <row r="63">
          <cell r="E63">
            <v>40000</v>
          </cell>
        </row>
        <row r="64">
          <cell r="E64">
            <v>359501</v>
          </cell>
        </row>
        <row r="65">
          <cell r="E65">
            <v>47000</v>
          </cell>
        </row>
        <row r="66">
          <cell r="E66">
            <v>10000</v>
          </cell>
        </row>
        <row r="67">
          <cell r="E67">
            <v>106584</v>
          </cell>
        </row>
        <row r="68">
          <cell r="E68">
            <v>60000</v>
          </cell>
        </row>
        <row r="69">
          <cell r="E69">
            <v>70000</v>
          </cell>
        </row>
        <row r="70">
          <cell r="E70">
            <v>100000</v>
          </cell>
        </row>
        <row r="71">
          <cell r="E71">
            <v>126000</v>
          </cell>
        </row>
        <row r="72">
          <cell r="E72">
            <v>80000</v>
          </cell>
        </row>
        <row r="73">
          <cell r="E73">
            <v>75000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9240</v>
          </cell>
        </row>
        <row r="78">
          <cell r="E78">
            <v>12000</v>
          </cell>
        </row>
        <row r="79">
          <cell r="E79">
            <v>26960</v>
          </cell>
        </row>
        <row r="80">
          <cell r="E80">
            <v>18000</v>
          </cell>
        </row>
        <row r="81">
          <cell r="E81">
            <v>6000</v>
          </cell>
        </row>
        <row r="82">
          <cell r="E82">
            <v>2496</v>
          </cell>
        </row>
        <row r="83">
          <cell r="E83">
            <v>4000</v>
          </cell>
        </row>
        <row r="84">
          <cell r="E84">
            <v>5520</v>
          </cell>
        </row>
        <row r="85">
          <cell r="E85">
            <v>18000</v>
          </cell>
        </row>
        <row r="86">
          <cell r="E86">
            <v>32000</v>
          </cell>
        </row>
        <row r="87">
          <cell r="E87">
            <v>244000</v>
          </cell>
        </row>
        <row r="88">
          <cell r="E88">
            <v>73200</v>
          </cell>
        </row>
        <row r="90">
          <cell r="E90">
            <v>250000</v>
          </cell>
        </row>
        <row r="92">
          <cell r="E92">
            <v>30000</v>
          </cell>
        </row>
        <row r="93">
          <cell r="E93">
            <v>0</v>
          </cell>
        </row>
        <row r="94">
          <cell r="E94">
            <v>80000</v>
          </cell>
        </row>
        <row r="95">
          <cell r="E95">
            <v>10800</v>
          </cell>
        </row>
        <row r="96">
          <cell r="E96">
            <v>1120</v>
          </cell>
        </row>
        <row r="97">
          <cell r="E97">
            <v>5000</v>
          </cell>
        </row>
        <row r="98">
          <cell r="E98">
            <v>6000</v>
          </cell>
        </row>
        <row r="99">
          <cell r="E99">
            <v>50000</v>
          </cell>
        </row>
        <row r="100">
          <cell r="E100">
            <v>343750</v>
          </cell>
        </row>
        <row r="101">
          <cell r="E101">
            <v>368750</v>
          </cell>
        </row>
        <row r="102">
          <cell r="E102">
            <v>387500</v>
          </cell>
        </row>
        <row r="103">
          <cell r="E103">
            <v>406250</v>
          </cell>
        </row>
        <row r="105">
          <cell r="E105">
            <v>0</v>
          </cell>
        </row>
        <row r="107">
          <cell r="E107">
            <v>150000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91995-9E53-46AB-B4A7-6E61469806D4}">
  <dimension ref="A1:G62"/>
  <sheetViews>
    <sheetView tabSelected="1" topLeftCell="A43" zoomScale="166" zoomScaleNormal="166" workbookViewId="0">
      <selection activeCell="E9" sqref="E9"/>
    </sheetView>
  </sheetViews>
  <sheetFormatPr defaultRowHeight="15.75" x14ac:dyDescent="0.25"/>
  <cols>
    <col min="1" max="1" width="4.75" style="38" customWidth="1"/>
    <col min="2" max="2" width="73.125" customWidth="1"/>
    <col min="3" max="3" width="13" style="24" customWidth="1"/>
    <col min="4" max="4" width="11.5" style="24" customWidth="1"/>
    <col min="5" max="5" width="12.75" style="44" customWidth="1"/>
    <col min="6" max="6" width="9.25" style="45" customWidth="1"/>
  </cols>
  <sheetData>
    <row r="1" spans="1:7" ht="28.5" customHeight="1" thickBot="1" x14ac:dyDescent="0.3">
      <c r="A1" s="51" t="s">
        <v>0</v>
      </c>
      <c r="B1" s="51"/>
      <c r="C1" s="51"/>
      <c r="D1" s="25" t="s">
        <v>58</v>
      </c>
      <c r="E1" s="22"/>
      <c r="F1" s="39"/>
      <c r="G1" s="1"/>
    </row>
    <row r="2" spans="1:7" x14ac:dyDescent="0.25">
      <c r="A2" s="52" t="s">
        <v>1</v>
      </c>
      <c r="B2" s="54" t="s">
        <v>2</v>
      </c>
      <c r="C2" s="56" t="s">
        <v>59</v>
      </c>
      <c r="D2" s="58" t="s">
        <v>60</v>
      </c>
      <c r="E2" s="22"/>
      <c r="F2" s="39"/>
      <c r="G2" s="1"/>
    </row>
    <row r="3" spans="1:7" ht="31.5" customHeight="1" thickBot="1" x14ac:dyDescent="0.3">
      <c r="A3" s="53"/>
      <c r="B3" s="55"/>
      <c r="C3" s="57"/>
      <c r="D3" s="59"/>
      <c r="E3" s="22"/>
      <c r="F3" s="40"/>
      <c r="G3" s="1"/>
    </row>
    <row r="4" spans="1:7" ht="22.5" customHeight="1" x14ac:dyDescent="0.25">
      <c r="A4" s="33"/>
      <c r="B4" s="3" t="s">
        <v>61</v>
      </c>
      <c r="C4" s="26">
        <v>65</v>
      </c>
      <c r="D4" s="46">
        <v>77</v>
      </c>
      <c r="E4" s="22"/>
      <c r="F4" s="39"/>
      <c r="G4" s="1"/>
    </row>
    <row r="5" spans="1:7" ht="13.5" customHeight="1" x14ac:dyDescent="0.25">
      <c r="A5" s="34"/>
      <c r="B5" s="4" t="s">
        <v>57</v>
      </c>
      <c r="C5" s="27"/>
      <c r="D5" s="62"/>
      <c r="E5" s="22"/>
      <c r="F5" s="39"/>
      <c r="G5" s="1"/>
    </row>
    <row r="6" spans="1:7" ht="16.5" customHeight="1" x14ac:dyDescent="0.25">
      <c r="A6" s="34" t="s">
        <v>3</v>
      </c>
      <c r="B6" s="5" t="s">
        <v>4</v>
      </c>
      <c r="C6" s="28">
        <v>0</v>
      </c>
      <c r="D6" s="63">
        <v>233</v>
      </c>
      <c r="E6" s="22"/>
      <c r="F6" s="39"/>
      <c r="G6" s="1"/>
    </row>
    <row r="7" spans="1:7" ht="14.25" customHeight="1" x14ac:dyDescent="0.25">
      <c r="A7" s="34">
        <v>2</v>
      </c>
      <c r="B7" s="6" t="s">
        <v>5</v>
      </c>
      <c r="C7" s="28">
        <f>'[1]Расчет сметы 2019'!$R$58/1000</f>
        <v>13482.9</v>
      </c>
      <c r="D7" s="63">
        <f>235+15371-6-1121+224</f>
        <v>14703</v>
      </c>
      <c r="E7" s="22"/>
      <c r="F7" s="39"/>
      <c r="G7" s="1"/>
    </row>
    <row r="8" spans="1:7" ht="16.5" customHeight="1" x14ac:dyDescent="0.25">
      <c r="A8" s="34">
        <v>3</v>
      </c>
      <c r="B8" s="6" t="s">
        <v>6</v>
      </c>
      <c r="C8" s="28">
        <f>'[1]Расчет сметы 2019'!$R$59/1000</f>
        <v>975</v>
      </c>
      <c r="D8" s="63">
        <v>1155</v>
      </c>
      <c r="E8" s="22"/>
      <c r="F8" s="39"/>
      <c r="G8" s="1"/>
    </row>
    <row r="9" spans="1:7" ht="17.25" customHeight="1" x14ac:dyDescent="0.25">
      <c r="A9" s="34">
        <v>4</v>
      </c>
      <c r="B9" s="6" t="s">
        <v>7</v>
      </c>
      <c r="C9" s="28">
        <f>'[1]Расчет сметы 2019'!$R$62/1000</f>
        <v>1506.25</v>
      </c>
      <c r="D9" s="63">
        <f>1356+3-5+7-701+804</f>
        <v>1464</v>
      </c>
      <c r="E9" s="22"/>
      <c r="F9" s="41"/>
      <c r="G9" s="1"/>
    </row>
    <row r="10" spans="1:7" ht="16.5" customHeight="1" x14ac:dyDescent="0.25">
      <c r="A10" s="34">
        <v>5</v>
      </c>
      <c r="B10" s="6" t="s">
        <v>8</v>
      </c>
      <c r="C10" s="28">
        <f>'[1]Расчет сметы 2019'!$R$68/1000</f>
        <v>260</v>
      </c>
      <c r="D10" s="63">
        <v>312</v>
      </c>
      <c r="E10" s="22"/>
      <c r="F10" s="39"/>
      <c r="G10" s="1"/>
    </row>
    <row r="11" spans="1:7" ht="15.75" customHeight="1" x14ac:dyDescent="0.25">
      <c r="A11" s="34" t="s">
        <v>9</v>
      </c>
      <c r="B11" s="6" t="s">
        <v>10</v>
      </c>
      <c r="C11" s="28">
        <v>0</v>
      </c>
      <c r="D11" s="63">
        <v>144</v>
      </c>
      <c r="E11" s="22"/>
      <c r="F11" s="39"/>
      <c r="G11" s="1"/>
    </row>
    <row r="12" spans="1:7" ht="15.75" customHeight="1" x14ac:dyDescent="0.25">
      <c r="A12" s="34"/>
      <c r="B12" s="6" t="s">
        <v>11</v>
      </c>
      <c r="C12" s="28">
        <v>0</v>
      </c>
      <c r="D12" s="63">
        <f>26+10</f>
        <v>36</v>
      </c>
      <c r="E12" s="22"/>
      <c r="F12" s="39"/>
      <c r="G12" s="1"/>
    </row>
    <row r="13" spans="1:7" ht="18" customHeight="1" x14ac:dyDescent="0.25">
      <c r="A13" s="35">
        <v>7</v>
      </c>
      <c r="B13" s="8" t="s">
        <v>12</v>
      </c>
      <c r="C13" s="28">
        <f>3507811/1000</f>
        <v>3507.8110000000001</v>
      </c>
      <c r="D13" s="63">
        <v>3508</v>
      </c>
      <c r="E13" s="22"/>
      <c r="F13" s="39"/>
      <c r="G13" s="1"/>
    </row>
    <row r="14" spans="1:7" x14ac:dyDescent="0.25">
      <c r="A14" s="34"/>
      <c r="B14" s="4" t="s">
        <v>13</v>
      </c>
      <c r="C14" s="27">
        <f>SUM(C6:C13)</f>
        <v>19731.960999999999</v>
      </c>
      <c r="D14" s="62">
        <f>SUM(D6:D13)</f>
        <v>21555</v>
      </c>
      <c r="E14" s="42"/>
      <c r="F14" s="39"/>
      <c r="G14" s="7"/>
    </row>
    <row r="15" spans="1:7" ht="16.5" customHeight="1" x14ac:dyDescent="0.25">
      <c r="A15" s="34"/>
      <c r="B15" s="4" t="s">
        <v>14</v>
      </c>
      <c r="C15" s="27"/>
      <c r="D15" s="62"/>
      <c r="E15" s="22"/>
      <c r="F15" s="39"/>
      <c r="G15" s="1"/>
    </row>
    <row r="16" spans="1:7" ht="16.5" customHeight="1" x14ac:dyDescent="0.25">
      <c r="A16" s="34">
        <v>1</v>
      </c>
      <c r="B16" s="9" t="s">
        <v>15</v>
      </c>
      <c r="C16" s="28">
        <f>'[2]Расшифровка сметы'!E5/1000</f>
        <v>8743.2544999999991</v>
      </c>
      <c r="D16" s="63">
        <v>7025</v>
      </c>
      <c r="E16" s="22"/>
      <c r="F16" s="43"/>
      <c r="G16" s="1"/>
    </row>
    <row r="17" spans="1:7" ht="19.5" customHeight="1" x14ac:dyDescent="0.25">
      <c r="A17" s="35">
        <v>2</v>
      </c>
      <c r="B17" s="9" t="s">
        <v>16</v>
      </c>
      <c r="C17" s="28">
        <f>'[2]Расшифровка сметы'!G8/1000</f>
        <v>162</v>
      </c>
      <c r="D17" s="63">
        <v>118</v>
      </c>
      <c r="E17" s="22"/>
      <c r="F17" s="43"/>
      <c r="G17" s="1"/>
    </row>
    <row r="18" spans="1:7" ht="15" customHeight="1" x14ac:dyDescent="0.25">
      <c r="A18" s="34">
        <v>3</v>
      </c>
      <c r="B18" s="9" t="s">
        <v>17</v>
      </c>
      <c r="C18" s="28">
        <f>'[2]Расшифровка сметы'!E7/1000</f>
        <v>2640.4628589999998</v>
      </c>
      <c r="D18" s="63">
        <v>2143</v>
      </c>
      <c r="E18" s="22"/>
      <c r="F18" s="43"/>
      <c r="G18" s="1"/>
    </row>
    <row r="19" spans="1:7" ht="33" customHeight="1" x14ac:dyDescent="0.25">
      <c r="A19" s="34">
        <v>4</v>
      </c>
      <c r="B19" s="9" t="s">
        <v>18</v>
      </c>
      <c r="C19" s="20">
        <f>'[2]Расшифровка сметы'!E10/1000</f>
        <v>190</v>
      </c>
      <c r="D19" s="63">
        <v>0</v>
      </c>
      <c r="E19" s="23"/>
      <c r="F19" s="43"/>
      <c r="G19" s="1"/>
    </row>
    <row r="20" spans="1:7" x14ac:dyDescent="0.25">
      <c r="A20" s="34">
        <v>5</v>
      </c>
      <c r="B20" s="9" t="s">
        <v>19</v>
      </c>
      <c r="C20" s="28">
        <f>('[2]Расшифровка сметы'!E11+'[2]Расшифровка сметы'!E12+'[2]Расшифровка сметы'!E13)/1000</f>
        <v>82</v>
      </c>
      <c r="D20" s="63">
        <v>78</v>
      </c>
      <c r="E20" s="22"/>
      <c r="F20" s="43"/>
      <c r="G20" s="1"/>
    </row>
    <row r="21" spans="1:7" x14ac:dyDescent="0.25">
      <c r="A21" s="34">
        <v>6</v>
      </c>
      <c r="B21" s="10" t="s">
        <v>20</v>
      </c>
      <c r="C21" s="28">
        <f>('[2]Расшифровка сметы'!E14+'[2]Расшифровка сметы'!E15+'[2]Расшифровка сметы'!E16+'[2]Расшифровка сметы'!E17+'[2]Расшифровка сметы'!E18+'[2]Расшифровка сметы'!E19+'[2]Расшифровка сметы'!E20)/1000</f>
        <v>1688.02</v>
      </c>
      <c r="D21" s="63">
        <v>1521</v>
      </c>
      <c r="E21" s="22"/>
      <c r="F21" s="43"/>
      <c r="G21" s="1"/>
    </row>
    <row r="22" spans="1:7" x14ac:dyDescent="0.25">
      <c r="A22" s="34">
        <v>7</v>
      </c>
      <c r="B22" s="10" t="s">
        <v>21</v>
      </c>
      <c r="C22" s="28">
        <f>'[2]Расшифровка сметы'!E21/1000</f>
        <v>70</v>
      </c>
      <c r="D22" s="63">
        <v>0</v>
      </c>
      <c r="E22" s="22"/>
      <c r="F22" s="43"/>
      <c r="G22" s="1"/>
    </row>
    <row r="23" spans="1:7" ht="29.25" customHeight="1" x14ac:dyDescent="0.25">
      <c r="A23" s="34">
        <v>8</v>
      </c>
      <c r="B23" s="9" t="s">
        <v>22</v>
      </c>
      <c r="C23" s="28">
        <v>33</v>
      </c>
      <c r="D23" s="63">
        <v>19</v>
      </c>
      <c r="E23" s="22"/>
      <c r="F23" s="43"/>
      <c r="G23" s="1"/>
    </row>
    <row r="24" spans="1:7" x14ac:dyDescent="0.25">
      <c r="A24" s="34">
        <v>9</v>
      </c>
      <c r="B24" s="9" t="s">
        <v>23</v>
      </c>
      <c r="C24" s="28">
        <f>('[2]Расшифровка сметы'!E26+'[2]Расшифровка сметы'!E27+'[2]Расшифровка сметы'!E28)/1000</f>
        <v>106.8</v>
      </c>
      <c r="D24" s="63">
        <v>40</v>
      </c>
      <c r="E24" s="22"/>
      <c r="F24" s="43"/>
      <c r="G24" s="1" t="s">
        <v>24</v>
      </c>
    </row>
    <row r="25" spans="1:7" x14ac:dyDescent="0.25">
      <c r="A25" s="34">
        <v>10</v>
      </c>
      <c r="B25" s="9" t="s">
        <v>25</v>
      </c>
      <c r="C25" s="28">
        <f>('[2]Расшифровка сметы'!E30+'[2]Расшифровка сметы'!E31+'[2]Расшифровка сметы'!E32+'[2]Расшифровка сметы'!E33)/1000</f>
        <v>130</v>
      </c>
      <c r="D25" s="63">
        <v>121</v>
      </c>
      <c r="E25" s="22"/>
      <c r="F25" s="43"/>
      <c r="G25" s="11"/>
    </row>
    <row r="26" spans="1:7" x14ac:dyDescent="0.25">
      <c r="A26" s="34">
        <v>11</v>
      </c>
      <c r="B26" s="9" t="s">
        <v>26</v>
      </c>
      <c r="C26" s="29">
        <f>('[2]Расшифровка сметы'!E35+'[2]Расшифровка сметы'!E36+'[2]Расшифровка сметы'!E37+'[2]Расшифровка сметы'!E38)/1000</f>
        <v>407.7</v>
      </c>
      <c r="D26" s="64">
        <v>318</v>
      </c>
      <c r="E26" s="22"/>
      <c r="F26" s="43"/>
      <c r="G26" s="1"/>
    </row>
    <row r="27" spans="1:7" ht="19.5" customHeight="1" x14ac:dyDescent="0.25">
      <c r="A27" s="34" t="s">
        <v>27</v>
      </c>
      <c r="B27" s="12" t="s">
        <v>28</v>
      </c>
      <c r="C27" s="29">
        <f>('[2]Расшифровка сметы'!E39+'[2]Расшифровка сметы'!E40+'[2]Расшифровка сметы'!E41+'[2]Расшифровка сметы'!E42+'[2]Расшифровка сметы'!E43+'[2]Расшифровка сметы'!E44)/1000</f>
        <v>261.8</v>
      </c>
      <c r="D27" s="64">
        <v>262</v>
      </c>
      <c r="E27" s="22"/>
      <c r="F27" s="43"/>
      <c r="G27" s="1"/>
    </row>
    <row r="28" spans="1:7" ht="16.5" customHeight="1" x14ac:dyDescent="0.25">
      <c r="A28" s="34" t="s">
        <v>29</v>
      </c>
      <c r="B28" s="12" t="str">
        <f>'[2]Расшифровка сметы'!D45</f>
        <v>Создание информационной  программы для внутреннего учета  членов А "СО"</v>
      </c>
      <c r="C28" s="29">
        <f>('[2]Расшифровка сметы'!E45)/1000</f>
        <v>198.75</v>
      </c>
      <c r="D28" s="64">
        <v>169</v>
      </c>
      <c r="E28" s="22"/>
      <c r="F28" s="43"/>
      <c r="G28" s="1"/>
    </row>
    <row r="29" spans="1:7" x14ac:dyDescent="0.25">
      <c r="A29" s="34">
        <v>13</v>
      </c>
      <c r="B29" s="9" t="s">
        <v>30</v>
      </c>
      <c r="C29" s="29">
        <v>50</v>
      </c>
      <c r="D29" s="64">
        <v>47</v>
      </c>
      <c r="E29" s="22"/>
      <c r="F29" s="43"/>
      <c r="G29" s="1"/>
    </row>
    <row r="30" spans="1:7" x14ac:dyDescent="0.25">
      <c r="A30" s="34">
        <v>14</v>
      </c>
      <c r="B30" s="9" t="s">
        <v>31</v>
      </c>
      <c r="C30" s="29">
        <f>('[2]Расшифровка сметы'!E59+'[2]Расшифровка сметы'!E60)/1000</f>
        <v>131.5</v>
      </c>
      <c r="D30" s="64">
        <v>32</v>
      </c>
      <c r="E30" s="22"/>
      <c r="F30" s="43"/>
      <c r="G30" s="1"/>
    </row>
    <row r="31" spans="1:7" x14ac:dyDescent="0.25">
      <c r="A31" s="34">
        <v>15</v>
      </c>
      <c r="B31" s="9" t="s">
        <v>32</v>
      </c>
      <c r="C31" s="28">
        <f>'[2]Расшифровка сметы'!E61/1000</f>
        <v>42</v>
      </c>
      <c r="D31" s="63">
        <v>39</v>
      </c>
      <c r="E31" s="22"/>
      <c r="F31" s="43"/>
      <c r="G31" s="1"/>
    </row>
    <row r="32" spans="1:7" ht="15.75" customHeight="1" x14ac:dyDescent="0.25">
      <c r="A32" s="34">
        <v>16</v>
      </c>
      <c r="B32" s="9" t="s">
        <v>33</v>
      </c>
      <c r="C32" s="28">
        <f>('[2]Расшифровка сметы'!E62+'[2]Расшифровка сметы'!E63+'[2]Расшифровка сметы'!E64+'[2]Расшифровка сметы'!E65+'[2]Расшифровка сметы'!E66)/1000</f>
        <v>716.50099999999998</v>
      </c>
      <c r="D32" s="63">
        <v>716</v>
      </c>
      <c r="E32" s="22"/>
      <c r="F32" s="43"/>
      <c r="G32" s="1"/>
    </row>
    <row r="33" spans="1:7" ht="15.75" customHeight="1" x14ac:dyDescent="0.25">
      <c r="A33" s="34">
        <v>17</v>
      </c>
      <c r="B33" s="9" t="s">
        <v>34</v>
      </c>
      <c r="C33" s="28">
        <f>('[2]Расшифровка сметы'!E67+'[2]Расшифровка сметы'!E68+'[2]Расшифровка сметы'!E69+'[2]Расшифровка сметы'!E70+'[2]Расшифровка сметы'!E71+'[2]Расшифровка сметы'!E72)/1000</f>
        <v>542.58399999999995</v>
      </c>
      <c r="D33" s="63">
        <v>537</v>
      </c>
      <c r="E33" s="22"/>
      <c r="F33" s="43"/>
      <c r="G33" s="1"/>
    </row>
    <row r="34" spans="1:7" x14ac:dyDescent="0.25">
      <c r="A34" s="34">
        <v>18</v>
      </c>
      <c r="B34" s="9" t="s">
        <v>35</v>
      </c>
      <c r="C34" s="28">
        <f>'[2]Расшифровка сметы'!E77/1000</f>
        <v>9.24</v>
      </c>
      <c r="D34" s="63">
        <v>3</v>
      </c>
      <c r="E34" s="22"/>
      <c r="F34" s="43"/>
      <c r="G34" s="1"/>
    </row>
    <row r="35" spans="1:7" ht="18.75" customHeight="1" x14ac:dyDescent="0.25">
      <c r="A35" s="34">
        <v>19</v>
      </c>
      <c r="B35" s="9" t="s">
        <v>36</v>
      </c>
      <c r="C35" s="20">
        <f>('[2]Расшифровка сметы'!E79+'[2]Расшифровка сметы'!E80+'[2]Расшифровка сметы'!E81+'[2]Расшифровка сметы'!E82+'[2]Расшифровка сметы'!E83+'[2]Расшифровка сметы'!E84+'[2]Расшифровка сметы'!E85+'[2]Расшифровка сметы'!E86)/1000</f>
        <v>112.976</v>
      </c>
      <c r="D35" s="65">
        <v>84</v>
      </c>
      <c r="E35" s="23"/>
      <c r="F35" s="43"/>
      <c r="G35" s="1"/>
    </row>
    <row r="36" spans="1:7" ht="16.5" customHeight="1" x14ac:dyDescent="0.25">
      <c r="A36" s="34">
        <v>20</v>
      </c>
      <c r="B36" s="9" t="s">
        <v>37</v>
      </c>
      <c r="C36" s="28">
        <f>('[2]Расшифровка сметы'!E87+'[2]Расшифровка сметы'!E88+'[2]Расшифровка сметы'!E90)/1000</f>
        <v>567.20000000000005</v>
      </c>
      <c r="D36" s="63">
        <v>403</v>
      </c>
      <c r="E36" s="22"/>
      <c r="F36" s="43"/>
      <c r="G36" s="1"/>
    </row>
    <row r="37" spans="1:7" ht="14.25" customHeight="1" x14ac:dyDescent="0.25">
      <c r="A37" s="34">
        <v>21</v>
      </c>
      <c r="B37" s="9" t="s">
        <v>38</v>
      </c>
      <c r="C37" s="28">
        <f>'[2]Расшифровка сметы'!E92/1000</f>
        <v>30</v>
      </c>
      <c r="D37" s="63">
        <v>5</v>
      </c>
      <c r="E37" s="22"/>
      <c r="F37" s="43"/>
      <c r="G37" s="1"/>
    </row>
    <row r="38" spans="1:7" ht="15.75" customHeight="1" x14ac:dyDescent="0.25">
      <c r="A38" s="34">
        <v>22</v>
      </c>
      <c r="B38" s="9" t="s">
        <v>39</v>
      </c>
      <c r="C38" s="20">
        <f>('[2]Расшифровка сметы'!E100+'[2]Расшифровка сметы'!E101+'[2]Расшифровка сметы'!E102+'[2]Расшифровка сметы'!E103)/1000</f>
        <v>1506.25</v>
      </c>
      <c r="D38" s="65">
        <v>1501</v>
      </c>
      <c r="E38" s="23"/>
      <c r="F38" s="43"/>
      <c r="G38" s="1"/>
    </row>
    <row r="39" spans="1:7" x14ac:dyDescent="0.25">
      <c r="A39" s="34">
        <v>23</v>
      </c>
      <c r="B39" s="9" t="s">
        <v>40</v>
      </c>
      <c r="C39" s="28">
        <f>'[2]Расшифровка сметы'!E94/1000</f>
        <v>80</v>
      </c>
      <c r="D39" s="63">
        <v>23</v>
      </c>
      <c r="E39" s="22"/>
      <c r="F39" s="43"/>
      <c r="G39" s="1"/>
    </row>
    <row r="40" spans="1:7" ht="15" customHeight="1" x14ac:dyDescent="0.25">
      <c r="A40" s="34">
        <v>24</v>
      </c>
      <c r="B40" s="10" t="s">
        <v>41</v>
      </c>
      <c r="C40" s="21">
        <f>('[2]Расшифровка сметы'!E95+'[2]Расшифровка сметы'!E96+'[2]Расшифровка сметы'!E97+'[2]Расшифровка сметы'!E98+'[2]Расшифровка сметы'!E99)/1000</f>
        <v>72.92</v>
      </c>
      <c r="D40" s="66">
        <v>68</v>
      </c>
      <c r="E40" s="23"/>
      <c r="F40" s="43"/>
      <c r="G40" s="1"/>
    </row>
    <row r="41" spans="1:7" x14ac:dyDescent="0.25">
      <c r="A41" s="34">
        <v>25</v>
      </c>
      <c r="B41" s="9" t="s">
        <v>42</v>
      </c>
      <c r="C41" s="28">
        <f>'[2]Расшифровка сметы'!E78/1000</f>
        <v>12</v>
      </c>
      <c r="D41" s="63">
        <v>4</v>
      </c>
      <c r="E41" s="22"/>
      <c r="F41" s="43"/>
      <c r="G41" s="1"/>
    </row>
    <row r="42" spans="1:7" ht="15.75" customHeight="1" x14ac:dyDescent="0.25">
      <c r="A42" s="34">
        <v>26</v>
      </c>
      <c r="B42" s="9" t="s">
        <v>43</v>
      </c>
      <c r="C42" s="28">
        <f>('[2]Расшифровка сметы'!E73+'[2]Расшифровка сметы'!E74+'[2]Расшифровка сметы'!E75+'[2]Расшифровка сметы'!E76)/1000</f>
        <v>75</v>
      </c>
      <c r="D42" s="63">
        <v>13</v>
      </c>
      <c r="E42" s="22"/>
      <c r="F42" s="43"/>
      <c r="G42" s="13"/>
    </row>
    <row r="43" spans="1:7" ht="12" customHeight="1" x14ac:dyDescent="0.25">
      <c r="A43" s="34">
        <v>27</v>
      </c>
      <c r="B43" s="9" t="s">
        <v>44</v>
      </c>
      <c r="C43" s="28">
        <f>'[2]Расшифровка сметы'!E93/1000</f>
        <v>0</v>
      </c>
      <c r="D43" s="63">
        <v>0</v>
      </c>
      <c r="E43" s="22"/>
      <c r="F43" s="43"/>
      <c r="G43" s="1"/>
    </row>
    <row r="44" spans="1:7" ht="16.5" customHeight="1" x14ac:dyDescent="0.25">
      <c r="A44" s="34">
        <v>28</v>
      </c>
      <c r="B44" s="9" t="s">
        <v>45</v>
      </c>
      <c r="C44" s="28">
        <f>'[2]Расшифровка сметы'!E105/1000</f>
        <v>0</v>
      </c>
      <c r="D44" s="63">
        <v>0</v>
      </c>
      <c r="E44" s="22"/>
      <c r="F44" s="43"/>
      <c r="G44" s="1"/>
    </row>
    <row r="45" spans="1:7" x14ac:dyDescent="0.25">
      <c r="A45" s="34">
        <v>29</v>
      </c>
      <c r="B45" s="9" t="s">
        <v>46</v>
      </c>
      <c r="C45" s="60">
        <f>'[2]Расшифровка сметы'!E107/1000</f>
        <v>150</v>
      </c>
      <c r="D45" s="63">
        <v>7</v>
      </c>
      <c r="E45" s="49"/>
      <c r="F45" s="50"/>
      <c r="G45" s="11"/>
    </row>
    <row r="46" spans="1:7" ht="13.5" customHeight="1" x14ac:dyDescent="0.25">
      <c r="A46" s="36" t="s">
        <v>47</v>
      </c>
      <c r="B46" s="9" t="s">
        <v>48</v>
      </c>
      <c r="C46" s="61"/>
      <c r="D46" s="63">
        <v>155</v>
      </c>
      <c r="E46" s="49"/>
      <c r="F46" s="50"/>
      <c r="G46" s="14"/>
    </row>
    <row r="47" spans="1:7" x14ac:dyDescent="0.25">
      <c r="A47" s="34">
        <v>30</v>
      </c>
      <c r="B47" s="6" t="s">
        <v>49</v>
      </c>
      <c r="C47" s="28">
        <f>('[2]Расшифровка сметы'!E56+'[2]Расшифровка сметы'!E57)/1000</f>
        <v>142.93669679999996</v>
      </c>
      <c r="D47" s="63">
        <v>160</v>
      </c>
      <c r="E47" s="22"/>
      <c r="F47" s="43"/>
      <c r="G47" s="11"/>
    </row>
    <row r="48" spans="1:7" x14ac:dyDescent="0.25">
      <c r="A48" s="34">
        <v>31</v>
      </c>
      <c r="B48" s="15" t="s">
        <v>50</v>
      </c>
      <c r="C48" s="28">
        <f>'[2]Расшифровка сметы'!G58/1000</f>
        <v>90</v>
      </c>
      <c r="D48" s="63">
        <v>64</v>
      </c>
      <c r="E48" s="22"/>
      <c r="F48" s="43"/>
      <c r="G48" s="1"/>
    </row>
    <row r="49" spans="1:7" x14ac:dyDescent="0.25">
      <c r="A49" s="34">
        <v>32</v>
      </c>
      <c r="B49" s="16" t="s">
        <v>51</v>
      </c>
      <c r="C49" s="28">
        <f>81249/1000</f>
        <v>81.248999999999995</v>
      </c>
      <c r="D49" s="63">
        <v>48</v>
      </c>
      <c r="E49" s="22"/>
      <c r="F49" s="43"/>
      <c r="G49" s="1"/>
    </row>
    <row r="50" spans="1:7" x14ac:dyDescent="0.25">
      <c r="A50" s="34">
        <v>33</v>
      </c>
      <c r="B50" s="16" t="s">
        <v>52</v>
      </c>
      <c r="C50" s="28">
        <v>606</v>
      </c>
      <c r="D50" s="63">
        <v>216</v>
      </c>
      <c r="E50" s="22"/>
      <c r="F50" s="43"/>
      <c r="G50" s="1"/>
    </row>
    <row r="51" spans="1:7" x14ac:dyDescent="0.25">
      <c r="A51" s="34"/>
      <c r="B51" s="17" t="s">
        <v>53</v>
      </c>
      <c r="C51" s="27">
        <f>SUM(C16:C50)</f>
        <v>19732.144055799996</v>
      </c>
      <c r="D51" s="62">
        <f>SUM(D16:D50)</f>
        <v>15939</v>
      </c>
      <c r="E51" s="42"/>
      <c r="F51" s="43"/>
      <c r="G51" s="1"/>
    </row>
    <row r="52" spans="1:7" ht="18" customHeight="1" thickBot="1" x14ac:dyDescent="0.3">
      <c r="A52" s="37"/>
      <c r="B52" s="18" t="s">
        <v>54</v>
      </c>
      <c r="C52" s="30">
        <f>C14-C51</f>
        <v>-0.18305579999650945</v>
      </c>
      <c r="D52" s="63">
        <f>D14-D51</f>
        <v>5616</v>
      </c>
      <c r="E52" s="22"/>
      <c r="F52" s="41"/>
      <c r="G52" s="1"/>
    </row>
    <row r="53" spans="1:7" x14ac:dyDescent="0.25">
      <c r="A53" s="2"/>
      <c r="B53" s="19"/>
      <c r="C53" s="31"/>
      <c r="D53" s="31"/>
      <c r="E53" s="22"/>
      <c r="F53" s="39"/>
      <c r="G53" s="1"/>
    </row>
    <row r="54" spans="1:7" x14ac:dyDescent="0.25">
      <c r="A54" s="2"/>
      <c r="B54" s="19" t="s">
        <v>55</v>
      </c>
      <c r="C54" s="32" t="s">
        <v>56</v>
      </c>
      <c r="E54" s="22"/>
      <c r="F54" s="39"/>
      <c r="G54" s="1"/>
    </row>
    <row r="55" spans="1:7" x14ac:dyDescent="0.25">
      <c r="A55" s="2"/>
      <c r="B55" s="19"/>
      <c r="C55" s="31"/>
      <c r="D55" s="31"/>
      <c r="E55" s="22"/>
      <c r="F55" s="39"/>
      <c r="G55" s="1"/>
    </row>
    <row r="56" spans="1:7" x14ac:dyDescent="0.25">
      <c r="A56" s="2"/>
      <c r="B56" s="47"/>
      <c r="C56" s="31"/>
      <c r="D56" s="31"/>
      <c r="E56" s="22"/>
      <c r="F56" s="39"/>
      <c r="G56" s="1"/>
    </row>
    <row r="57" spans="1:7" x14ac:dyDescent="0.25">
      <c r="A57" s="2"/>
      <c r="B57" s="47"/>
      <c r="C57" s="31"/>
      <c r="D57" s="31"/>
      <c r="E57" s="31"/>
      <c r="F57" s="39"/>
      <c r="G57" s="1"/>
    </row>
    <row r="58" spans="1:7" x14ac:dyDescent="0.25">
      <c r="A58" s="2"/>
      <c r="B58" s="47"/>
      <c r="C58" s="31"/>
      <c r="D58" s="48"/>
      <c r="E58" s="31"/>
      <c r="F58" s="39"/>
      <c r="G58" s="1"/>
    </row>
    <row r="59" spans="1:7" x14ac:dyDescent="0.25">
      <c r="A59" s="2"/>
      <c r="B59" s="47"/>
      <c r="C59" s="31"/>
      <c r="D59" s="48"/>
      <c r="E59" s="31"/>
      <c r="F59" s="39"/>
      <c r="G59" s="1"/>
    </row>
    <row r="60" spans="1:7" x14ac:dyDescent="0.25">
      <c r="A60" s="2"/>
      <c r="B60" s="47"/>
      <c r="C60" s="31"/>
      <c r="D60" s="48"/>
      <c r="E60" s="31"/>
      <c r="F60" s="39"/>
      <c r="G60" s="1"/>
    </row>
    <row r="61" spans="1:7" x14ac:dyDescent="0.25">
      <c r="A61" s="2"/>
      <c r="B61" s="47"/>
      <c r="C61" s="31"/>
      <c r="D61" s="22"/>
      <c r="E61" s="31"/>
      <c r="F61" s="39"/>
      <c r="G61" s="1"/>
    </row>
    <row r="62" spans="1:7" x14ac:dyDescent="0.25">
      <c r="A62" s="2"/>
      <c r="B62" s="47"/>
      <c r="C62" s="31"/>
      <c r="D62" s="22"/>
      <c r="E62" s="22"/>
      <c r="F62" s="39"/>
      <c r="G62" s="1"/>
    </row>
  </sheetData>
  <mergeCells count="8">
    <mergeCell ref="E45:E46"/>
    <mergeCell ref="F45:F46"/>
    <mergeCell ref="A1:C1"/>
    <mergeCell ref="A2:A3"/>
    <mergeCell ref="B2:B3"/>
    <mergeCell ref="C2:C3"/>
    <mergeCell ref="D2:D3"/>
    <mergeCell ref="C45:C46"/>
  </mergeCells>
  <pageMargins left="0.70866141732283472" right="0.39370078740157483" top="0.36" bottom="0.34" header="0.21" footer="0.16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Козубович С.К.</dc:creator>
  <cp:lastModifiedBy>Козубович С.К.</cp:lastModifiedBy>
  <cp:lastPrinted>2020-04-06T04:28:26Z</cp:lastPrinted>
  <dcterms:created xsi:type="dcterms:W3CDTF">2020-04-06T03:57:11Z</dcterms:created>
  <dcterms:modified xsi:type="dcterms:W3CDTF">2020-05-06T04:25:23Z</dcterms:modified>
</cp:coreProperties>
</file>